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Input" sheetId="1" r:id="rId4"/>
    <sheet state="visible" name="Summary" sheetId="2" r:id="rId5"/>
    <sheet state="visible" name="Financial Statement Analysis" sheetId="3" r:id="rId6"/>
    <sheet state="visible" name="Lookup" sheetId="4" r:id="rId7"/>
  </sheets>
  <definedNames/>
  <calcPr/>
</workbook>
</file>

<file path=xl/sharedStrings.xml><?xml version="1.0" encoding="utf-8"?>
<sst xmlns="http://schemas.openxmlformats.org/spreadsheetml/2006/main" count="153" uniqueCount="110">
  <si>
    <t>Profit and Loss Statement</t>
  </si>
  <si>
    <t>January</t>
  </si>
  <si>
    <t>February</t>
  </si>
  <si>
    <t>March</t>
  </si>
  <si>
    <t>April</t>
  </si>
  <si>
    <t>May</t>
  </si>
  <si>
    <t>June</t>
  </si>
  <si>
    <t>July</t>
  </si>
  <si>
    <t>August</t>
  </si>
  <si>
    <t>September</t>
  </si>
  <si>
    <t>October</t>
  </si>
  <si>
    <t>November</t>
  </si>
  <si>
    <t>December</t>
  </si>
  <si>
    <t>Notes</t>
  </si>
  <si>
    <t>Revenue</t>
  </si>
  <si>
    <t>Cost of Goods Sold</t>
  </si>
  <si>
    <t>Total Operating Expenses</t>
  </si>
  <si>
    <t>Balance Sheet</t>
  </si>
  <si>
    <t>Cash On hand</t>
  </si>
  <si>
    <t>Accounts Receivables (current)</t>
  </si>
  <si>
    <t>Money that customer owe you that is not yet past the due date</t>
  </si>
  <si>
    <t>Accounts Receivables (past due)</t>
  </si>
  <si>
    <t>Money that customer owe you that is past the due date</t>
  </si>
  <si>
    <t>Inventory</t>
  </si>
  <si>
    <t>Fixed Assets</t>
  </si>
  <si>
    <t>Other Assets</t>
  </si>
  <si>
    <t>Accounts Payables (current)</t>
  </si>
  <si>
    <t>Money that you owe to vendors that is not past the due date</t>
  </si>
  <si>
    <t>Accounts Payables (past due)</t>
  </si>
  <si>
    <t>Money that you owe to vendors that is past the due date</t>
  </si>
  <si>
    <t>Credit Card Balance</t>
  </si>
  <si>
    <t>Lines of Credit</t>
  </si>
  <si>
    <t>Loan Balances</t>
  </si>
  <si>
    <t>Your Business Name</t>
  </si>
  <si>
    <t>Your Industry</t>
  </si>
  <si>
    <t>Banking</t>
  </si>
  <si>
    <t>Your Average</t>
  </si>
  <si>
    <t>Industry Average</t>
  </si>
  <si>
    <t>Gross Profit</t>
  </si>
  <si>
    <t>Gross Profit Margin</t>
  </si>
  <si>
    <t>Avg Expenses</t>
  </si>
  <si>
    <t>Operating Profit</t>
  </si>
  <si>
    <t>Operating Profit Margin</t>
  </si>
  <si>
    <t>Current Ratio</t>
  </si>
  <si>
    <t>Positive your short term assets are able to cover your short term liabilities</t>
  </si>
  <si>
    <t>Working Capital</t>
  </si>
  <si>
    <t>The total dollar amount available to fund the businesses operations</t>
  </si>
  <si>
    <t>AR Ratio</t>
  </si>
  <si>
    <t>What percentage of your sales are unpaid, waiting to be collected</t>
  </si>
  <si>
    <t>AP Ratio</t>
  </si>
  <si>
    <t>Days Receivable Outstanding (DSO)</t>
  </si>
  <si>
    <t>How many days does it take you to collect payment from your customers</t>
  </si>
  <si>
    <t>Days Payable Outstanding (DPO)</t>
  </si>
  <si>
    <t>How many days does it take you to pay your vendors</t>
  </si>
  <si>
    <t>Inventory Turnover</t>
  </si>
  <si>
    <t>How many times in a year was your inventory sold</t>
  </si>
  <si>
    <t>Days Inventory Outstanding (DIO)</t>
  </si>
  <si>
    <t>How long does it take you to turn your inventory into cash; a larger number means you could likely have an issue generating enough cash to function properly</t>
  </si>
  <si>
    <t>Cash Conversion Cycle</t>
  </si>
  <si>
    <t>Financial Statement Metrics</t>
  </si>
  <si>
    <t>Note:</t>
  </si>
  <si>
    <t>One of the keys to understanding the health of your business is to know your key metrics. Below we have created a formula driven template where you can plug in numbers from your financial statements and the file will automatically calculate your metrics for you. Enter your data in the boxes that are shaded gray then the formulas will do the rest of the work.</t>
  </si>
  <si>
    <t>Profit and Loss Data</t>
  </si>
  <si>
    <t>Average</t>
  </si>
  <si>
    <t>Total Operating Profit</t>
  </si>
  <si>
    <t>Operating profit Margin</t>
  </si>
  <si>
    <t>Balance Sheet Items</t>
  </si>
  <si>
    <t>Total Assets</t>
  </si>
  <si>
    <t>Total Liabilities</t>
  </si>
  <si>
    <t>Month</t>
  </si>
  <si>
    <t>Industries</t>
  </si>
  <si>
    <t>Low</t>
  </si>
  <si>
    <t>High</t>
  </si>
  <si>
    <t>Avg GP</t>
  </si>
  <si>
    <t>Good GP</t>
  </si>
  <si>
    <t>Excellent GP</t>
  </si>
  <si>
    <t>Avg Op Profit</t>
  </si>
  <si>
    <t>Good OP</t>
  </si>
  <si>
    <t>Excellent OP</t>
  </si>
  <si>
    <t>Advertising</t>
  </si>
  <si>
    <t>Aerospace</t>
  </si>
  <si>
    <t>Agriculture</t>
  </si>
  <si>
    <t>Apparel</t>
  </si>
  <si>
    <t>Automotive</t>
  </si>
  <si>
    <t>Biotechnology</t>
  </si>
  <si>
    <t>Broadcasting</t>
  </si>
  <si>
    <t>Construction</t>
  </si>
  <si>
    <t>Consumer Products</t>
  </si>
  <si>
    <t>Education</t>
  </si>
  <si>
    <t>Energy</t>
  </si>
  <si>
    <t>Entertainment</t>
  </si>
  <si>
    <t>Financial Services</t>
  </si>
  <si>
    <t>Food and Beverage</t>
  </si>
  <si>
    <t>Healthcare</t>
  </si>
  <si>
    <t>Hospitality</t>
  </si>
  <si>
    <t>Insurance</t>
  </si>
  <si>
    <t>Internet</t>
  </si>
  <si>
    <t>Manufacturing</t>
  </si>
  <si>
    <t>Media</t>
  </si>
  <si>
    <t>Pharmaceuticals</t>
  </si>
  <si>
    <t>Residential Rentals</t>
  </si>
  <si>
    <t>Commercial Rentals</t>
  </si>
  <si>
    <t>Real Estate</t>
  </si>
  <si>
    <t>Retail</t>
  </si>
  <si>
    <t>Software</t>
  </si>
  <si>
    <t>Telecommunications</t>
  </si>
  <si>
    <t>Transportation</t>
  </si>
  <si>
    <t>Utilities</t>
  </si>
  <si>
    <t>Venture Capital</t>
  </si>
  <si>
    <t>Wholesale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</si>
</sst>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_(&quot;$&quot;* #,##0.00_);_(&quot;$&quot;* \(#,##0.00\);_(&quot;$&quot;* &quot;-&quot;??_);_(@_)"/>
    <numFmt numFmtId="166" formatCode="_(&quot;$&quot;* #,##0_);_(&quot;$&quot;* \(#,##0\);_(&quot;$&quot;* &quot;-&quot;??_);_(@_)"/>
    <numFmt numFmtId="167" formatCode="#,##0.00x"/>
    <numFmt numFmtId="168" formatCode="&quot;$&quot;#,##0"/>
    <numFmt numFmtId="169" formatCode="m/d/yyyy"/>
  </numFmts>
  <fonts count="9">
    <font>
      <sz val="10.0"/>
      <color rgb="FF000000"/>
      <name val="Arial"/>
      <scheme val="minor"/>
    </font>
    <font>
      <b/>
      <sz val="11.0"/>
      <color theme="1"/>
      <name val="Arial"/>
      <scheme val="minor"/>
    </font>
    <font>
      <color theme="1"/>
      <name val="Arial"/>
      <scheme val="minor"/>
    </font>
    <font>
      <b/>
      <color theme="1"/>
      <name val="Arial"/>
      <scheme val="minor"/>
    </font>
    <font>
      <b/>
      <color rgb="FFFFFFFF"/>
      <name val="Arial"/>
      <scheme val="minor"/>
    </font>
    <font>
      <sz val="9.0"/>
      <color rgb="FF000000"/>
      <name val="&quot;Google Sans Mono&quot;"/>
    </font>
    <font>
      <b/>
      <sz val="17.0"/>
      <color theme="1"/>
      <name val="Arial"/>
      <scheme val="minor"/>
    </font>
    <font>
      <b/>
      <sz val="12.0"/>
      <color rgb="FFFFFFFF"/>
      <name val="Arial"/>
      <scheme val="minor"/>
    </font>
    <font>
      <b/>
      <sz val="12.0"/>
      <color theme="1"/>
      <name val="Arial"/>
      <scheme val="minor"/>
    </font>
  </fonts>
  <fills count="10">
    <fill>
      <patternFill patternType="none"/>
    </fill>
    <fill>
      <patternFill patternType="lightGray"/>
    </fill>
    <fill>
      <patternFill patternType="solid">
        <fgColor rgb="FFD9D9D9"/>
        <bgColor rgb="FFD9D9D9"/>
      </patternFill>
    </fill>
    <fill>
      <patternFill patternType="solid">
        <fgColor rgb="FFD9EAD3"/>
        <bgColor rgb="FFD9EAD3"/>
      </patternFill>
    </fill>
    <fill>
      <patternFill patternType="solid">
        <fgColor rgb="FF00FF00"/>
        <bgColor rgb="FF00FF00"/>
      </patternFill>
    </fill>
    <fill>
      <patternFill patternType="solid">
        <fgColor rgb="FF000000"/>
        <bgColor rgb="FF000000"/>
      </patternFill>
    </fill>
    <fill>
      <patternFill patternType="solid">
        <fgColor rgb="FFFFFFFF"/>
        <bgColor rgb="FFFFFFFF"/>
      </patternFill>
    </fill>
    <fill>
      <patternFill patternType="solid">
        <fgColor rgb="FFFCE5CD"/>
        <bgColor rgb="FFFCE5CD"/>
      </patternFill>
    </fill>
    <fill>
      <patternFill patternType="solid">
        <fgColor rgb="FFF4CCCC"/>
        <bgColor rgb="FFF4CCCC"/>
      </patternFill>
    </fill>
    <fill>
      <patternFill patternType="solid">
        <fgColor rgb="FFEAD1DC"/>
        <bgColor rgb="FFEAD1DC"/>
      </patternFill>
    </fill>
  </fills>
  <borders count="2">
    <border/>
    <border>
      <top style="thin">
        <color rgb="FF000000"/>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2" fontId="1" numFmtId="0" xfId="0" applyAlignment="1" applyFill="1" applyFont="1">
      <alignment readingOrder="0"/>
    </xf>
    <xf borderId="0" fillId="2" fontId="1" numFmtId="0" xfId="0" applyAlignment="1" applyFont="1">
      <alignment horizontal="center" readingOrder="0"/>
    </xf>
    <xf borderId="0" fillId="0" fontId="2" numFmtId="0" xfId="0" applyAlignment="1" applyFont="1">
      <alignment readingOrder="0"/>
    </xf>
    <xf borderId="0" fillId="3" fontId="2" numFmtId="164" xfId="0" applyFill="1" applyFont="1" applyNumberFormat="1"/>
    <xf borderId="0" fillId="0" fontId="2" numFmtId="164" xfId="0" applyFont="1" applyNumberFormat="1"/>
    <xf borderId="0" fillId="0" fontId="3" numFmtId="0" xfId="0" applyAlignment="1" applyFont="1">
      <alignment readingOrder="0"/>
    </xf>
    <xf borderId="0" fillId="4" fontId="3" numFmtId="0" xfId="0" applyAlignment="1" applyFill="1" applyFont="1">
      <alignment horizontal="center" readingOrder="0" vertical="center"/>
    </xf>
    <xf borderId="0" fillId="0" fontId="2" numFmtId="0" xfId="0" applyAlignment="1" applyFont="1">
      <alignment shrinkToFit="0" wrapText="1"/>
    </xf>
    <xf borderId="0" fillId="5" fontId="4" numFmtId="0" xfId="0" applyAlignment="1" applyFill="1" applyFont="1">
      <alignment horizontal="center" readingOrder="0" shrinkToFit="0" wrapText="1"/>
    </xf>
    <xf borderId="0" fillId="0" fontId="4" numFmtId="0" xfId="0" applyAlignment="1" applyFont="1">
      <alignment horizontal="center" readingOrder="0" shrinkToFit="0" wrapText="1"/>
    </xf>
    <xf borderId="0" fillId="0" fontId="2" numFmtId="0" xfId="0" applyAlignment="1" applyFont="1">
      <alignment horizontal="center" readingOrder="0"/>
    </xf>
    <xf borderId="0" fillId="0" fontId="2" numFmtId="165" xfId="0" applyFont="1" applyNumberFormat="1"/>
    <xf borderId="0" fillId="0" fontId="3" numFmtId="0" xfId="0" applyAlignment="1" applyFont="1">
      <alignment horizontal="center" readingOrder="0"/>
    </xf>
    <xf borderId="0" fillId="0" fontId="3" numFmtId="10" xfId="0" applyFont="1" applyNumberFormat="1"/>
    <xf borderId="0" fillId="0" fontId="2" numFmtId="9" xfId="0" applyFont="1" applyNumberFormat="1"/>
    <xf borderId="0" fillId="0" fontId="2" numFmtId="166" xfId="0" applyFont="1" applyNumberFormat="1"/>
    <xf borderId="0" fillId="0" fontId="2" numFmtId="0" xfId="0" applyFont="1"/>
    <xf borderId="0" fillId="0" fontId="2" numFmtId="10" xfId="0" applyFont="1" applyNumberFormat="1"/>
    <xf borderId="0" fillId="0" fontId="2" numFmtId="4" xfId="0" applyFont="1" applyNumberFormat="1"/>
    <xf borderId="0" fillId="6" fontId="5" numFmtId="165" xfId="0" applyFill="1" applyFont="1" applyNumberFormat="1"/>
    <xf borderId="0" fillId="0" fontId="2" numFmtId="167" xfId="0" applyFont="1" applyNumberFormat="1"/>
    <xf borderId="0" fillId="7" fontId="6" numFmtId="0" xfId="0" applyAlignment="1" applyFill="1" applyFont="1">
      <alignment horizontal="left" readingOrder="0"/>
    </xf>
    <xf borderId="0" fillId="7" fontId="6" numFmtId="0" xfId="0" applyAlignment="1" applyFont="1">
      <alignment horizontal="center" readingOrder="0"/>
    </xf>
    <xf borderId="0" fillId="6" fontId="2" numFmtId="0" xfId="0" applyFont="1"/>
    <xf borderId="0" fillId="2" fontId="2" numFmtId="0" xfId="0" applyAlignment="1" applyFont="1">
      <alignment horizontal="left" readingOrder="0" vertical="center"/>
    </xf>
    <xf borderId="0" fillId="2" fontId="2" numFmtId="0" xfId="0" applyAlignment="1" applyFont="1">
      <alignment horizontal="left" readingOrder="0" shrinkToFit="0" vertical="center" wrapText="1"/>
    </xf>
    <xf borderId="0" fillId="6" fontId="2" numFmtId="0" xfId="0" applyAlignment="1" applyFont="1">
      <alignment readingOrder="0" vertical="center"/>
    </xf>
    <xf borderId="0" fillId="6" fontId="2" numFmtId="0" xfId="0" applyAlignment="1" applyFont="1">
      <alignment horizontal="left" readingOrder="0" shrinkToFit="0" vertical="center" wrapText="1"/>
    </xf>
    <xf borderId="0" fillId="0" fontId="2" numFmtId="0" xfId="0" applyAlignment="1" applyFont="1">
      <alignment horizontal="center" shrinkToFit="0" wrapText="1"/>
    </xf>
    <xf borderId="0" fillId="0" fontId="2" numFmtId="3" xfId="0" applyFont="1" applyNumberFormat="1"/>
    <xf borderId="1" fillId="0" fontId="2" numFmtId="0" xfId="0" applyAlignment="1" applyBorder="1" applyFont="1">
      <alignment readingOrder="0"/>
    </xf>
    <xf borderId="1" fillId="0" fontId="2" numFmtId="168" xfId="0" applyBorder="1" applyFont="1" applyNumberFormat="1"/>
    <xf borderId="0" fillId="0" fontId="3" numFmtId="166" xfId="0" applyFont="1" applyNumberFormat="1"/>
    <xf borderId="1" fillId="0" fontId="3" numFmtId="166" xfId="0" applyBorder="1" applyFont="1" applyNumberFormat="1"/>
    <xf borderId="0" fillId="0" fontId="3" numFmtId="0" xfId="0" applyFont="1"/>
    <xf borderId="0" fillId="5" fontId="7" numFmtId="0" xfId="0" applyAlignment="1" applyFont="1">
      <alignment horizontal="center" readingOrder="0" shrinkToFit="0" wrapText="1"/>
    </xf>
    <xf borderId="0" fillId="5" fontId="7" numFmtId="0" xfId="0" applyAlignment="1" applyFont="1">
      <alignment horizontal="center" shrinkToFit="0" wrapText="1"/>
    </xf>
    <xf borderId="0" fillId="0" fontId="8" numFmtId="0" xfId="0" applyAlignment="1" applyFont="1">
      <alignment horizontal="center" shrinkToFit="0" wrapText="1"/>
    </xf>
    <xf borderId="0" fillId="2" fontId="2" numFmtId="3" xfId="0" applyFont="1" applyNumberFormat="1"/>
    <xf borderId="0" fillId="2" fontId="2" numFmtId="4" xfId="0" applyFont="1" applyNumberFormat="1"/>
    <xf borderId="0" fillId="8" fontId="2" numFmtId="4" xfId="0" applyFill="1" applyFont="1" applyNumberFormat="1"/>
    <xf borderId="0" fillId="8" fontId="2" numFmtId="0" xfId="0" applyFont="1"/>
    <xf borderId="0" fillId="2" fontId="3" numFmtId="0" xfId="0" applyAlignment="1" applyFont="1">
      <alignment horizontal="center" readingOrder="0" shrinkToFit="0" wrapText="1"/>
    </xf>
    <xf borderId="0" fillId="2" fontId="3" numFmtId="0" xfId="0" applyAlignment="1" applyFont="1">
      <alignment horizontal="center" shrinkToFit="0" wrapText="1"/>
    </xf>
    <xf borderId="0" fillId="0" fontId="3" numFmtId="0" xfId="0" applyAlignment="1" applyFont="1">
      <alignment horizontal="center" readingOrder="0" shrinkToFit="0" wrapText="1"/>
    </xf>
    <xf borderId="0" fillId="0" fontId="3" numFmtId="0" xfId="0" applyAlignment="1" applyFont="1">
      <alignment horizontal="center" shrinkToFit="0" wrapText="1"/>
    </xf>
    <xf borderId="0" fillId="0" fontId="2" numFmtId="169" xfId="0" applyAlignment="1" applyFont="1" applyNumberFormat="1">
      <alignment readingOrder="0"/>
    </xf>
    <xf borderId="0" fillId="0" fontId="2" numFmtId="9" xfId="0" applyAlignment="1" applyFont="1" applyNumberFormat="1">
      <alignment readingOrder="0"/>
    </xf>
    <xf borderId="0" fillId="9" fontId="2" numFmtId="9" xfId="0" applyAlignment="1" applyFill="1" applyFont="1" applyNumberFormat="1">
      <alignment readingOrder="0"/>
    </xf>
    <xf borderId="0" fillId="0" fontId="2" numFmtId="14" xfId="0" applyFont="1" applyNumberFormat="1"/>
    <xf borderId="0" fillId="0" fontId="2" numFmtId="10" xfId="0" applyAlignment="1" applyFont="1" applyNumberFormat="1">
      <alignment readingOrder="0"/>
    </xf>
  </cellXfs>
  <cellStyles count="1">
    <cellStyle xfId="0" name="Normal" builtinId="0"/>
  </cellStyles>
  <dxfs count="1">
    <dxf>
      <font/>
      <fill>
        <patternFill patternType="solid">
          <fgColor rgb="FFFCE8B2"/>
          <bgColor rgb="FFFCE8B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27.75"/>
    <col customWidth="1" min="14" max="14" width="53.75"/>
  </cols>
  <sheetData>
    <row r="2">
      <c r="A2" s="1" t="s">
        <v>0</v>
      </c>
      <c r="B2" s="2" t="s">
        <v>1</v>
      </c>
      <c r="C2" s="2" t="s">
        <v>2</v>
      </c>
      <c r="D2" s="2" t="s">
        <v>3</v>
      </c>
      <c r="E2" s="2" t="s">
        <v>4</v>
      </c>
      <c r="F2" s="2" t="s">
        <v>5</v>
      </c>
      <c r="G2" s="2" t="s">
        <v>6</v>
      </c>
      <c r="H2" s="2" t="s">
        <v>7</v>
      </c>
      <c r="I2" s="2" t="s">
        <v>8</v>
      </c>
      <c r="J2" s="2" t="s">
        <v>9</v>
      </c>
      <c r="K2" s="2" t="s">
        <v>10</v>
      </c>
      <c r="L2" s="2" t="s">
        <v>11</v>
      </c>
      <c r="M2" s="2" t="s">
        <v>12</v>
      </c>
      <c r="N2" s="2" t="s">
        <v>13</v>
      </c>
    </row>
    <row r="3">
      <c r="A3" s="3" t="s">
        <v>14</v>
      </c>
      <c r="B3" s="4"/>
      <c r="C3" s="4"/>
      <c r="D3" s="4"/>
      <c r="E3" s="4"/>
      <c r="F3" s="4"/>
      <c r="G3" s="4"/>
      <c r="H3" s="4"/>
      <c r="I3" s="4"/>
      <c r="J3" s="4"/>
      <c r="K3" s="4"/>
      <c r="L3" s="4"/>
      <c r="M3" s="4"/>
    </row>
    <row r="4">
      <c r="A4" s="3" t="s">
        <v>15</v>
      </c>
      <c r="B4" s="4"/>
      <c r="C4" s="4"/>
      <c r="D4" s="4"/>
      <c r="E4" s="4"/>
      <c r="F4" s="4"/>
      <c r="G4" s="4"/>
      <c r="H4" s="4"/>
      <c r="I4" s="4"/>
      <c r="J4" s="4"/>
      <c r="K4" s="4"/>
      <c r="L4" s="4"/>
      <c r="M4" s="4"/>
    </row>
    <row r="5">
      <c r="A5" s="3" t="s">
        <v>16</v>
      </c>
      <c r="B5" s="4"/>
      <c r="C5" s="4"/>
      <c r="D5" s="4"/>
      <c r="E5" s="4"/>
      <c r="F5" s="4"/>
      <c r="G5" s="4"/>
      <c r="H5" s="4"/>
      <c r="I5" s="4"/>
      <c r="J5" s="4"/>
      <c r="K5" s="4"/>
      <c r="L5" s="4"/>
      <c r="M5" s="4"/>
    </row>
    <row r="6">
      <c r="B6" s="5"/>
      <c r="C6" s="5"/>
      <c r="D6" s="5"/>
      <c r="E6" s="5"/>
      <c r="F6" s="5"/>
      <c r="G6" s="5"/>
      <c r="H6" s="5"/>
      <c r="I6" s="5"/>
      <c r="J6" s="5"/>
      <c r="K6" s="5"/>
      <c r="L6" s="5"/>
      <c r="M6" s="5"/>
    </row>
    <row r="7">
      <c r="B7" s="5"/>
      <c r="C7" s="5"/>
      <c r="D7" s="5"/>
      <c r="E7" s="5"/>
      <c r="F7" s="5"/>
      <c r="G7" s="5"/>
      <c r="H7" s="5"/>
      <c r="I7" s="5"/>
      <c r="J7" s="5"/>
      <c r="K7" s="5"/>
      <c r="L7" s="5"/>
      <c r="M7" s="5"/>
    </row>
    <row r="9">
      <c r="A9" s="1" t="s">
        <v>17</v>
      </c>
      <c r="B9" s="2" t="s">
        <v>1</v>
      </c>
      <c r="C9" s="2" t="s">
        <v>2</v>
      </c>
      <c r="D9" s="2" t="s">
        <v>3</v>
      </c>
      <c r="E9" s="2" t="s">
        <v>4</v>
      </c>
      <c r="F9" s="2" t="s">
        <v>5</v>
      </c>
      <c r="G9" s="2" t="s">
        <v>6</v>
      </c>
      <c r="H9" s="2" t="s">
        <v>7</v>
      </c>
      <c r="I9" s="2" t="s">
        <v>8</v>
      </c>
      <c r="J9" s="2" t="s">
        <v>9</v>
      </c>
      <c r="K9" s="2" t="s">
        <v>10</v>
      </c>
      <c r="L9" s="2" t="s">
        <v>11</v>
      </c>
      <c r="M9" s="2" t="s">
        <v>12</v>
      </c>
    </row>
    <row r="10">
      <c r="A10" s="3" t="s">
        <v>18</v>
      </c>
      <c r="B10" s="4"/>
      <c r="C10" s="4"/>
      <c r="D10" s="4"/>
      <c r="E10" s="4"/>
      <c r="F10" s="4"/>
      <c r="G10" s="4"/>
      <c r="H10" s="4"/>
      <c r="I10" s="4"/>
      <c r="J10" s="4"/>
      <c r="K10" s="4"/>
      <c r="L10" s="4"/>
      <c r="M10" s="4"/>
    </row>
    <row r="11">
      <c r="A11" s="3" t="s">
        <v>19</v>
      </c>
      <c r="B11" s="4"/>
      <c r="C11" s="4"/>
      <c r="D11" s="4"/>
      <c r="E11" s="4"/>
      <c r="F11" s="4"/>
      <c r="G11" s="4"/>
      <c r="H11" s="4"/>
      <c r="I11" s="4"/>
      <c r="J11" s="4"/>
      <c r="K11" s="4"/>
      <c r="L11" s="4"/>
      <c r="M11" s="4"/>
      <c r="N11" s="3" t="s">
        <v>20</v>
      </c>
    </row>
    <row r="12">
      <c r="A12" s="3" t="s">
        <v>21</v>
      </c>
      <c r="B12" s="4"/>
      <c r="C12" s="4"/>
      <c r="D12" s="4"/>
      <c r="E12" s="4"/>
      <c r="F12" s="4"/>
      <c r="G12" s="4"/>
      <c r="H12" s="4"/>
      <c r="I12" s="4"/>
      <c r="J12" s="4"/>
      <c r="K12" s="4"/>
      <c r="L12" s="4"/>
      <c r="M12" s="4"/>
      <c r="N12" s="3" t="s">
        <v>22</v>
      </c>
    </row>
    <row r="13">
      <c r="A13" s="3" t="s">
        <v>23</v>
      </c>
      <c r="B13" s="4"/>
      <c r="C13" s="4"/>
      <c r="D13" s="4"/>
      <c r="E13" s="4"/>
      <c r="F13" s="4"/>
      <c r="G13" s="4"/>
      <c r="H13" s="4"/>
      <c r="I13" s="4"/>
      <c r="J13" s="4"/>
      <c r="K13" s="4"/>
      <c r="L13" s="4"/>
      <c r="M13" s="4"/>
    </row>
    <row r="14">
      <c r="A14" s="3" t="s">
        <v>24</v>
      </c>
      <c r="B14" s="4"/>
      <c r="C14" s="4"/>
      <c r="D14" s="4"/>
      <c r="E14" s="4"/>
      <c r="F14" s="4"/>
      <c r="G14" s="4"/>
      <c r="H14" s="4"/>
      <c r="I14" s="4"/>
      <c r="J14" s="4"/>
      <c r="K14" s="4"/>
      <c r="L14" s="4"/>
      <c r="M14" s="4"/>
    </row>
    <row r="15">
      <c r="A15" s="3" t="s">
        <v>25</v>
      </c>
      <c r="B15" s="4"/>
      <c r="C15" s="4"/>
      <c r="D15" s="4"/>
      <c r="E15" s="4"/>
      <c r="F15" s="4"/>
      <c r="G15" s="4"/>
      <c r="H15" s="4"/>
      <c r="I15" s="4"/>
      <c r="J15" s="4"/>
      <c r="K15" s="4"/>
      <c r="L15" s="4"/>
      <c r="M15" s="4"/>
    </row>
    <row r="17">
      <c r="A17" s="3" t="s">
        <v>26</v>
      </c>
      <c r="B17" s="4"/>
      <c r="C17" s="4"/>
      <c r="D17" s="4"/>
      <c r="E17" s="4"/>
      <c r="F17" s="4"/>
      <c r="G17" s="4"/>
      <c r="H17" s="4"/>
      <c r="I17" s="4"/>
      <c r="J17" s="4"/>
      <c r="K17" s="4"/>
      <c r="L17" s="4"/>
      <c r="M17" s="4"/>
      <c r="N17" s="3" t="s">
        <v>27</v>
      </c>
    </row>
    <row r="18">
      <c r="A18" s="3" t="s">
        <v>28</v>
      </c>
      <c r="B18" s="4"/>
      <c r="C18" s="4"/>
      <c r="D18" s="4"/>
      <c r="E18" s="4"/>
      <c r="F18" s="4"/>
      <c r="G18" s="4"/>
      <c r="H18" s="4"/>
      <c r="I18" s="4"/>
      <c r="J18" s="4"/>
      <c r="K18" s="4"/>
      <c r="L18" s="4"/>
      <c r="M18" s="4"/>
      <c r="N18" s="3" t="s">
        <v>29</v>
      </c>
    </row>
    <row r="19">
      <c r="A19" s="3" t="s">
        <v>30</v>
      </c>
      <c r="B19" s="4"/>
      <c r="C19" s="4"/>
      <c r="D19" s="4"/>
      <c r="E19" s="4"/>
      <c r="F19" s="4"/>
      <c r="G19" s="4"/>
      <c r="H19" s="4"/>
      <c r="I19" s="4"/>
      <c r="J19" s="4"/>
      <c r="K19" s="4"/>
      <c r="L19" s="4"/>
      <c r="M19" s="4"/>
    </row>
    <row r="20">
      <c r="A20" s="3" t="s">
        <v>31</v>
      </c>
      <c r="B20" s="4"/>
      <c r="C20" s="4"/>
      <c r="D20" s="4"/>
      <c r="E20" s="4"/>
      <c r="F20" s="4"/>
      <c r="G20" s="4"/>
      <c r="H20" s="4"/>
      <c r="I20" s="4"/>
      <c r="J20" s="4"/>
      <c r="K20" s="4"/>
      <c r="L20" s="4"/>
      <c r="M20" s="4"/>
    </row>
    <row r="21">
      <c r="A21" s="3" t="s">
        <v>32</v>
      </c>
      <c r="B21" s="4"/>
      <c r="C21" s="4"/>
      <c r="D21" s="4"/>
      <c r="E21" s="4"/>
      <c r="F21" s="4"/>
      <c r="G21" s="4"/>
      <c r="H21" s="4"/>
      <c r="I21" s="4"/>
      <c r="J21" s="4"/>
      <c r="K21" s="4"/>
      <c r="L21" s="4"/>
      <c r="M21" s="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13"/>
    <col customWidth="1" min="3" max="3" width="17.5"/>
    <col customWidth="1" min="4" max="4" width="10.63"/>
  </cols>
  <sheetData>
    <row r="2">
      <c r="A2" s="6" t="s">
        <v>33</v>
      </c>
    </row>
    <row r="3" ht="24.75" customHeight="1">
      <c r="A3" s="6" t="s">
        <v>34</v>
      </c>
      <c r="B3" s="7" t="s">
        <v>35</v>
      </c>
    </row>
    <row r="5">
      <c r="A5" s="8"/>
      <c r="B5" s="9" t="s">
        <v>36</v>
      </c>
      <c r="C5" s="9" t="s">
        <v>37</v>
      </c>
      <c r="D5" s="10"/>
      <c r="E5" s="10"/>
      <c r="F5" s="10"/>
      <c r="G5" s="10"/>
      <c r="H5" s="10"/>
      <c r="I5" s="10"/>
      <c r="J5" s="8"/>
      <c r="K5" s="8"/>
      <c r="L5" s="8"/>
      <c r="M5" s="8"/>
      <c r="N5" s="8"/>
      <c r="O5" s="8"/>
      <c r="P5" s="8"/>
      <c r="Q5" s="8"/>
      <c r="R5" s="8"/>
      <c r="S5" s="8"/>
      <c r="T5" s="8"/>
      <c r="U5" s="8"/>
      <c r="V5" s="8"/>
      <c r="W5" s="8"/>
      <c r="X5" s="8"/>
    </row>
    <row r="6">
      <c r="A6" s="11" t="s">
        <v>14</v>
      </c>
      <c r="B6" s="12">
        <f>'Financial Statement Analysis'!O7</f>
        <v>0</v>
      </c>
      <c r="C6" s="12">
        <f>B6</f>
        <v>0</v>
      </c>
    </row>
    <row r="7">
      <c r="A7" s="11" t="s">
        <v>38</v>
      </c>
      <c r="B7" s="5">
        <f>'Financial Statement Analysis'!O8</f>
        <v>0</v>
      </c>
      <c r="C7" s="5">
        <f>C6*C8</f>
        <v>0</v>
      </c>
    </row>
    <row r="8">
      <c r="A8" s="13" t="s">
        <v>39</v>
      </c>
      <c r="B8" s="14">
        <f>'Financial Statement Analysis'!E11</f>
        <v>0</v>
      </c>
      <c r="C8" s="15">
        <f>vlookup($B$3,Lookup!$D:$M,4,0)</f>
        <v>0.6</v>
      </c>
    </row>
    <row r="9">
      <c r="A9" s="11" t="s">
        <v>40</v>
      </c>
      <c r="B9" s="12">
        <f>'Financial Statement Analysis'!O13</f>
        <v>0</v>
      </c>
      <c r="C9" s="5">
        <f>C7-C10</f>
        <v>0</v>
      </c>
    </row>
    <row r="10">
      <c r="A10" s="11" t="s">
        <v>41</v>
      </c>
      <c r="B10" s="16">
        <f>'Financial Statement Analysis'!E15</f>
        <v>0</v>
      </c>
      <c r="C10" s="17">
        <f>C6*C11</f>
        <v>0</v>
      </c>
    </row>
    <row r="11">
      <c r="A11" s="11" t="s">
        <v>42</v>
      </c>
      <c r="B11" s="18">
        <f>'Financial Statement Analysis'!E16</f>
        <v>0</v>
      </c>
      <c r="C11" s="15">
        <f>vlookup($B$3,Lookup!$D:$M,8,0)</f>
        <v>0.3</v>
      </c>
    </row>
    <row r="16">
      <c r="A16" s="3" t="s">
        <v>43</v>
      </c>
      <c r="B16" s="19">
        <f>'Financial Statement Analysis'!O37</f>
        <v>0</v>
      </c>
      <c r="C16" s="19">
        <f>iferror((#REF!+#REF!+#REF!+#REF!)/(C6/C9/C10),0)</f>
        <v>0</v>
      </c>
      <c r="E16" s="3" t="s">
        <v>44</v>
      </c>
    </row>
    <row r="17">
      <c r="A17" s="3" t="s">
        <v>45</v>
      </c>
      <c r="B17" s="20">
        <f>'Financial Statement Analysis'!O38</f>
        <v>0</v>
      </c>
      <c r="C17" s="20">
        <f>iferror((#REF!+#REF!+#REF!+#REF!)-(C6/C9/C10),0)</f>
        <v>0</v>
      </c>
      <c r="E17" s="3" t="s">
        <v>46</v>
      </c>
    </row>
    <row r="18">
      <c r="A18" s="3" t="s">
        <v>47</v>
      </c>
      <c r="B18" s="19">
        <f>'Financial Statement Analysis'!O39</f>
        <v>0</v>
      </c>
      <c r="C18" s="19">
        <f>iferror(#REF!/(#REF!+#REF!),0)</f>
        <v>0</v>
      </c>
      <c r="E18" s="3" t="s">
        <v>48</v>
      </c>
    </row>
    <row r="19">
      <c r="A19" s="3" t="s">
        <v>49</v>
      </c>
      <c r="B19" s="19">
        <f>'Financial Statement Analysis'!O40</f>
        <v>0</v>
      </c>
      <c r="C19" s="19">
        <f>iferror(C6/(C6+C8),0)</f>
        <v>0</v>
      </c>
    </row>
    <row r="20">
      <c r="A20" s="3" t="s">
        <v>50</v>
      </c>
      <c r="B20" s="19">
        <f>'Financial Statement Analysis'!O41</f>
        <v>0</v>
      </c>
      <c r="C20" s="19">
        <f>iferror((#REF!+#REF!*(vlookup($B$10,Lookup!$D:$G,2,0)*30.4))/#REF!,0)</f>
        <v>0</v>
      </c>
      <c r="E20" s="3" t="s">
        <v>51</v>
      </c>
    </row>
    <row r="21">
      <c r="A21" s="3" t="s">
        <v>52</v>
      </c>
      <c r="B21" s="19">
        <f>'Financial Statement Analysis'!O42</f>
        <v>0</v>
      </c>
      <c r="C21" s="19">
        <f>iferror((C6+C8*(vlookup($B$10,Lookup!$D:$G,2,0)*30.4))/#REF!,0)</f>
        <v>0</v>
      </c>
      <c r="E21" s="3" t="s">
        <v>53</v>
      </c>
    </row>
    <row r="22">
      <c r="A22" s="3" t="s">
        <v>54</v>
      </c>
      <c r="B22" s="21">
        <f>'Financial Statement Analysis'!O43</f>
        <v>0</v>
      </c>
      <c r="C22" s="17">
        <f>iferror(#REF!/(#REF!),0)</f>
        <v>0</v>
      </c>
      <c r="E22" s="3" t="s">
        <v>55</v>
      </c>
    </row>
    <row r="23">
      <c r="A23" s="3" t="s">
        <v>56</v>
      </c>
      <c r="B23" s="17">
        <f>'Financial Statement Analysis'!O44</f>
        <v>0</v>
      </c>
      <c r="C23" s="17">
        <f>iferror((vlookup($B$10,Lookup!$D:$G,2,0)*30.4)/C22,0)</f>
        <v>0</v>
      </c>
      <c r="E23" s="3" t="s">
        <v>57</v>
      </c>
    </row>
    <row r="24">
      <c r="A24" s="3" t="s">
        <v>58</v>
      </c>
      <c r="B24" s="19">
        <f>'Financial Statement Analysis'!O45</f>
        <v>0</v>
      </c>
      <c r="C24" s="19">
        <f>C23+C20</f>
        <v>0</v>
      </c>
    </row>
  </sheetData>
  <mergeCells count="1">
    <mergeCell ref="B3:C3"/>
  </mergeCells>
  <dataValidations>
    <dataValidation type="list" allowBlank="1" showErrorMessage="1" sqref="B3">
      <formula1>Lookup!$D:$D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6.0" topLeftCell="B7" activePane="bottomRight" state="frozen"/>
      <selection activeCell="B1" sqref="B1" pane="topRight"/>
      <selection activeCell="A7" sqref="A7" pane="bottomLeft"/>
      <selection activeCell="B7" sqref="B7" pane="bottomRight"/>
    </sheetView>
  </sheetViews>
  <sheetFormatPr customHeight="1" defaultColWidth="12.63" defaultRowHeight="15.75"/>
  <cols>
    <col customWidth="1" min="1" max="1" width="34.25"/>
    <col customWidth="1" min="2" max="2" width="11.88"/>
    <col customWidth="1" min="3" max="3" width="13.88"/>
    <col customWidth="1" min="4" max="4" width="8.25"/>
    <col customWidth="1" min="5" max="5" width="11.5"/>
    <col customWidth="1" min="6" max="6" width="8.5"/>
    <col customWidth="1" min="7" max="7" width="12.0"/>
    <col customWidth="1" min="8" max="8" width="9.5"/>
    <col customWidth="1" min="14" max="14" width="3.25"/>
    <col customWidth="1" min="15" max="15" width="10.13"/>
  </cols>
  <sheetData>
    <row r="1">
      <c r="A1" s="22" t="s">
        <v>59</v>
      </c>
      <c r="B1" s="22"/>
      <c r="C1" s="22"/>
      <c r="D1" s="22"/>
      <c r="E1" s="22"/>
      <c r="F1" s="22"/>
      <c r="G1" s="22"/>
      <c r="H1" s="22"/>
      <c r="I1" s="23"/>
      <c r="J1" s="23"/>
      <c r="K1" s="23"/>
    </row>
    <row r="2">
      <c r="A2" s="24"/>
      <c r="B2" s="24"/>
      <c r="C2" s="24"/>
      <c r="D2" s="24"/>
      <c r="E2" s="24"/>
      <c r="F2" s="24"/>
      <c r="G2" s="24"/>
      <c r="H2" s="24"/>
      <c r="I2" s="24"/>
      <c r="J2" s="24"/>
      <c r="K2" s="24"/>
    </row>
    <row r="3">
      <c r="A3" s="25" t="s">
        <v>60</v>
      </c>
      <c r="B3" s="26" t="s">
        <v>61</v>
      </c>
    </row>
    <row r="5">
      <c r="A5" s="27"/>
      <c r="B5" s="28"/>
      <c r="C5" s="28"/>
      <c r="D5" s="28"/>
      <c r="E5" s="28"/>
      <c r="F5" s="28"/>
      <c r="G5" s="28"/>
      <c r="H5" s="28"/>
      <c r="I5" s="28"/>
      <c r="J5" s="28"/>
      <c r="K5" s="28"/>
    </row>
    <row r="6">
      <c r="A6" s="9" t="s">
        <v>62</v>
      </c>
      <c r="B6" s="9" t="str">
        <f>'Data Input'!B2</f>
        <v>January</v>
      </c>
      <c r="C6" s="9" t="str">
        <f>'Data Input'!C2</f>
        <v>February</v>
      </c>
      <c r="D6" s="9" t="str">
        <f>'Data Input'!D2</f>
        <v>March</v>
      </c>
      <c r="E6" s="9" t="str">
        <f>'Data Input'!E2</f>
        <v>April</v>
      </c>
      <c r="F6" s="9" t="str">
        <f>'Data Input'!F2</f>
        <v>May</v>
      </c>
      <c r="G6" s="9" t="str">
        <f>'Data Input'!G2</f>
        <v>June</v>
      </c>
      <c r="H6" s="9" t="str">
        <f>'Data Input'!H2</f>
        <v>July</v>
      </c>
      <c r="I6" s="9" t="str">
        <f>'Data Input'!I2</f>
        <v>August</v>
      </c>
      <c r="J6" s="9" t="str">
        <f>'Data Input'!J2</f>
        <v>September</v>
      </c>
      <c r="K6" s="9" t="str">
        <f>'Data Input'!K2</f>
        <v>October</v>
      </c>
      <c r="L6" s="9" t="str">
        <f>'Data Input'!L2</f>
        <v>November</v>
      </c>
      <c r="M6" s="9" t="str">
        <f>'Data Input'!M2</f>
        <v>December</v>
      </c>
      <c r="N6" s="29"/>
      <c r="O6" s="9" t="s">
        <v>63</v>
      </c>
      <c r="P6" s="29"/>
      <c r="Q6" s="29"/>
      <c r="R6" s="29"/>
      <c r="S6" s="29"/>
      <c r="T6" s="29"/>
      <c r="U6" s="29"/>
      <c r="V6" s="29"/>
      <c r="W6" s="29"/>
      <c r="X6" s="29"/>
      <c r="Y6" s="29"/>
      <c r="Z6" s="29"/>
      <c r="AA6" s="29"/>
      <c r="AB6" s="29"/>
    </row>
    <row r="7">
      <c r="A7" s="3" t="s">
        <v>14</v>
      </c>
      <c r="B7" s="30" t="str">
        <f>'Data Input'!B3</f>
        <v/>
      </c>
      <c r="C7" s="30" t="str">
        <f>'Data Input'!C3</f>
        <v/>
      </c>
      <c r="D7" s="30" t="str">
        <f>'Data Input'!D3</f>
        <v/>
      </c>
      <c r="E7" s="30" t="str">
        <f>'Data Input'!E3</f>
        <v/>
      </c>
      <c r="F7" s="30" t="str">
        <f>'Data Input'!F3</f>
        <v/>
      </c>
      <c r="G7" s="30" t="str">
        <f>'Data Input'!G3</f>
        <v/>
      </c>
      <c r="H7" s="30" t="str">
        <f>'Data Input'!H3</f>
        <v/>
      </c>
      <c r="I7" s="30" t="str">
        <f>'Data Input'!I3</f>
        <v/>
      </c>
      <c r="J7" s="30" t="str">
        <f>'Data Input'!J3</f>
        <v/>
      </c>
      <c r="K7" s="30" t="str">
        <f>'Data Input'!K3</f>
        <v/>
      </c>
      <c r="L7" s="30" t="str">
        <f>'Data Input'!L3</f>
        <v/>
      </c>
      <c r="M7" s="30" t="str">
        <f>'Data Input'!M3</f>
        <v/>
      </c>
      <c r="O7" s="12">
        <f t="shared" ref="O7:O8" si="1">iferror(average(B7:M7),0)</f>
        <v>0</v>
      </c>
    </row>
    <row r="8">
      <c r="A8" s="3" t="s">
        <v>15</v>
      </c>
      <c r="B8" s="30" t="str">
        <f>'Data Input'!B4</f>
        <v/>
      </c>
      <c r="C8" s="30" t="str">
        <f>'Data Input'!C4</f>
        <v/>
      </c>
      <c r="D8" s="30" t="str">
        <f>'Data Input'!D4</f>
        <v/>
      </c>
      <c r="E8" s="30" t="str">
        <f>'Data Input'!E4</f>
        <v/>
      </c>
      <c r="F8" s="30" t="str">
        <f>'Data Input'!F4</f>
        <v/>
      </c>
      <c r="G8" s="30" t="str">
        <f>'Data Input'!G4</f>
        <v/>
      </c>
      <c r="H8" s="30" t="str">
        <f>'Data Input'!H4</f>
        <v/>
      </c>
      <c r="I8" s="30" t="str">
        <f>'Data Input'!I4</f>
        <v/>
      </c>
      <c r="J8" s="30" t="str">
        <f>'Data Input'!J4</f>
        <v/>
      </c>
      <c r="K8" s="30" t="str">
        <f>'Data Input'!K4</f>
        <v/>
      </c>
      <c r="L8" s="30" t="str">
        <f>'Data Input'!L4</f>
        <v/>
      </c>
      <c r="M8" s="30" t="str">
        <f>'Data Input'!M4</f>
        <v/>
      </c>
      <c r="O8" s="12">
        <f t="shared" si="1"/>
        <v>0</v>
      </c>
    </row>
    <row r="10">
      <c r="A10" s="31" t="s">
        <v>38</v>
      </c>
      <c r="B10" s="32">
        <f t="shared" ref="B10:M10" si="2">B7-B8</f>
        <v>0</v>
      </c>
      <c r="C10" s="32">
        <f t="shared" si="2"/>
        <v>0</v>
      </c>
      <c r="D10" s="32">
        <f t="shared" si="2"/>
        <v>0</v>
      </c>
      <c r="E10" s="32">
        <f t="shared" si="2"/>
        <v>0</v>
      </c>
      <c r="F10" s="32">
        <f t="shared" si="2"/>
        <v>0</v>
      </c>
      <c r="G10" s="32">
        <f t="shared" si="2"/>
        <v>0</v>
      </c>
      <c r="H10" s="32">
        <f t="shared" si="2"/>
        <v>0</v>
      </c>
      <c r="I10" s="32">
        <f t="shared" si="2"/>
        <v>0</v>
      </c>
      <c r="J10" s="32">
        <f t="shared" si="2"/>
        <v>0</v>
      </c>
      <c r="K10" s="32">
        <f t="shared" si="2"/>
        <v>0</v>
      </c>
      <c r="L10" s="32">
        <f t="shared" si="2"/>
        <v>0</v>
      </c>
      <c r="M10" s="32">
        <f t="shared" si="2"/>
        <v>0</v>
      </c>
      <c r="O10" s="32">
        <f>O7-O8</f>
        <v>0</v>
      </c>
    </row>
    <row r="11">
      <c r="A11" s="3" t="s">
        <v>39</v>
      </c>
      <c r="B11" s="18">
        <f t="shared" ref="B11:M11" si="3">iferror(B10/B7,0)</f>
        <v>0</v>
      </c>
      <c r="C11" s="18">
        <f t="shared" si="3"/>
        <v>0</v>
      </c>
      <c r="D11" s="18">
        <f t="shared" si="3"/>
        <v>0</v>
      </c>
      <c r="E11" s="18">
        <f t="shared" si="3"/>
        <v>0</v>
      </c>
      <c r="F11" s="18">
        <f t="shared" si="3"/>
        <v>0</v>
      </c>
      <c r="G11" s="18">
        <f t="shared" si="3"/>
        <v>0</v>
      </c>
      <c r="H11" s="18">
        <f t="shared" si="3"/>
        <v>0</v>
      </c>
      <c r="I11" s="18">
        <f t="shared" si="3"/>
        <v>0</v>
      </c>
      <c r="J11" s="18">
        <f t="shared" si="3"/>
        <v>0</v>
      </c>
      <c r="K11" s="18">
        <f t="shared" si="3"/>
        <v>0</v>
      </c>
      <c r="L11" s="18">
        <f t="shared" si="3"/>
        <v>0</v>
      </c>
      <c r="M11" s="18">
        <f t="shared" si="3"/>
        <v>0</v>
      </c>
      <c r="O11" s="18">
        <f>iferror(O10/O7,0)</f>
        <v>0</v>
      </c>
    </row>
    <row r="13">
      <c r="A13" s="6" t="s">
        <v>16</v>
      </c>
      <c r="B13" s="33" t="str">
        <f>'Data Input'!B5</f>
        <v/>
      </c>
      <c r="C13" s="33" t="str">
        <f>'Data Input'!C5</f>
        <v/>
      </c>
      <c r="D13" s="33" t="str">
        <f>'Data Input'!D5</f>
        <v/>
      </c>
      <c r="E13" s="33" t="str">
        <f>'Data Input'!E5</f>
        <v/>
      </c>
      <c r="F13" s="33" t="str">
        <f>'Data Input'!F5</f>
        <v/>
      </c>
      <c r="G13" s="33" t="str">
        <f>'Data Input'!G5</f>
        <v/>
      </c>
      <c r="H13" s="33" t="str">
        <f>'Data Input'!H5</f>
        <v/>
      </c>
      <c r="I13" s="33" t="str">
        <f>'Data Input'!I5</f>
        <v/>
      </c>
      <c r="J13" s="33" t="str">
        <f>'Data Input'!J5</f>
        <v/>
      </c>
      <c r="K13" s="33" t="str">
        <f>'Data Input'!K5</f>
        <v/>
      </c>
      <c r="L13" s="33" t="str">
        <f>'Data Input'!L5</f>
        <v/>
      </c>
      <c r="M13" s="33" t="str">
        <f>'Data Input'!M5</f>
        <v/>
      </c>
      <c r="O13" s="12">
        <f>iferror(average(B13:M13),0)</f>
        <v>0</v>
      </c>
    </row>
    <row r="15">
      <c r="A15" s="6" t="s">
        <v>64</v>
      </c>
      <c r="B15" s="34">
        <f t="shared" ref="B15:M15" si="4">B10-B13</f>
        <v>0</v>
      </c>
      <c r="C15" s="34">
        <f t="shared" si="4"/>
        <v>0</v>
      </c>
      <c r="D15" s="34">
        <f t="shared" si="4"/>
        <v>0</v>
      </c>
      <c r="E15" s="34">
        <f t="shared" si="4"/>
        <v>0</v>
      </c>
      <c r="F15" s="34">
        <f t="shared" si="4"/>
        <v>0</v>
      </c>
      <c r="G15" s="34">
        <f t="shared" si="4"/>
        <v>0</v>
      </c>
      <c r="H15" s="34">
        <f t="shared" si="4"/>
        <v>0</v>
      </c>
      <c r="I15" s="34">
        <f t="shared" si="4"/>
        <v>0</v>
      </c>
      <c r="J15" s="34">
        <f t="shared" si="4"/>
        <v>0</v>
      </c>
      <c r="K15" s="34">
        <f t="shared" si="4"/>
        <v>0</v>
      </c>
      <c r="L15" s="34">
        <f t="shared" si="4"/>
        <v>0</v>
      </c>
      <c r="M15" s="34">
        <f t="shared" si="4"/>
        <v>0</v>
      </c>
      <c r="N15" s="35"/>
      <c r="O15" s="34">
        <f>O10-O13</f>
        <v>0</v>
      </c>
      <c r="P15" s="35"/>
      <c r="Q15" s="35"/>
      <c r="R15" s="35"/>
      <c r="S15" s="35"/>
      <c r="T15" s="35"/>
      <c r="U15" s="35"/>
      <c r="V15" s="35"/>
      <c r="W15" s="35"/>
      <c r="X15" s="35"/>
      <c r="Y15" s="35"/>
      <c r="Z15" s="35"/>
      <c r="AA15" s="35"/>
      <c r="AB15" s="35"/>
    </row>
    <row r="16">
      <c r="A16" s="3" t="s">
        <v>65</v>
      </c>
      <c r="B16" s="18">
        <f t="shared" ref="B16:M16" si="5">iferror(B15/B7,0)</f>
        <v>0</v>
      </c>
      <c r="C16" s="18">
        <f t="shared" si="5"/>
        <v>0</v>
      </c>
      <c r="D16" s="18">
        <f t="shared" si="5"/>
        <v>0</v>
      </c>
      <c r="E16" s="18">
        <f t="shared" si="5"/>
        <v>0</v>
      </c>
      <c r="F16" s="18">
        <f t="shared" si="5"/>
        <v>0</v>
      </c>
      <c r="G16" s="18">
        <f t="shared" si="5"/>
        <v>0</v>
      </c>
      <c r="H16" s="18">
        <f t="shared" si="5"/>
        <v>0</v>
      </c>
      <c r="I16" s="18">
        <f t="shared" si="5"/>
        <v>0</v>
      </c>
      <c r="J16" s="18">
        <f t="shared" si="5"/>
        <v>0</v>
      </c>
      <c r="K16" s="18">
        <f t="shared" si="5"/>
        <v>0</v>
      </c>
      <c r="L16" s="18">
        <f t="shared" si="5"/>
        <v>0</v>
      </c>
      <c r="M16" s="18">
        <f t="shared" si="5"/>
        <v>0</v>
      </c>
      <c r="O16" s="18">
        <f>iferror(O15/O7,0)</f>
        <v>0</v>
      </c>
    </row>
    <row r="18">
      <c r="A18" s="36" t="s">
        <v>66</v>
      </c>
      <c r="B18" s="37" t="str">
        <f t="shared" ref="B18:M18" si="6">B6</f>
        <v>January</v>
      </c>
      <c r="C18" s="37" t="str">
        <f t="shared" si="6"/>
        <v>February</v>
      </c>
      <c r="D18" s="37" t="str">
        <f t="shared" si="6"/>
        <v>March</v>
      </c>
      <c r="E18" s="37" t="str">
        <f t="shared" si="6"/>
        <v>April</v>
      </c>
      <c r="F18" s="37" t="str">
        <f t="shared" si="6"/>
        <v>May</v>
      </c>
      <c r="G18" s="37" t="str">
        <f t="shared" si="6"/>
        <v>June</v>
      </c>
      <c r="H18" s="37" t="str">
        <f t="shared" si="6"/>
        <v>July</v>
      </c>
      <c r="I18" s="37" t="str">
        <f t="shared" si="6"/>
        <v>August</v>
      </c>
      <c r="J18" s="37" t="str">
        <f t="shared" si="6"/>
        <v>September</v>
      </c>
      <c r="K18" s="37" t="str">
        <f t="shared" si="6"/>
        <v>October</v>
      </c>
      <c r="L18" s="37" t="str">
        <f t="shared" si="6"/>
        <v>November</v>
      </c>
      <c r="M18" s="37" t="str">
        <f t="shared" si="6"/>
        <v>December</v>
      </c>
      <c r="N18" s="38"/>
      <c r="O18" s="9" t="s">
        <v>63</v>
      </c>
      <c r="P18" s="38"/>
      <c r="Q18" s="38"/>
      <c r="R18" s="38"/>
      <c r="S18" s="38"/>
      <c r="T18" s="38"/>
      <c r="U18" s="38"/>
      <c r="V18" s="38"/>
      <c r="W18" s="38"/>
      <c r="X18" s="38"/>
      <c r="Y18" s="38"/>
      <c r="Z18" s="38"/>
      <c r="AA18" s="38"/>
      <c r="AB18" s="38"/>
    </row>
    <row r="19">
      <c r="A19" s="3" t="s">
        <v>18</v>
      </c>
      <c r="B19" s="39" t="str">
        <f>'Data Input'!B10</f>
        <v/>
      </c>
      <c r="C19" s="39" t="str">
        <f>'Data Input'!C10</f>
        <v/>
      </c>
      <c r="D19" s="39" t="str">
        <f>'Data Input'!D10</f>
        <v/>
      </c>
      <c r="E19" s="39" t="str">
        <f>'Data Input'!E10</f>
        <v/>
      </c>
      <c r="F19" s="39" t="str">
        <f>'Data Input'!F10</f>
        <v/>
      </c>
      <c r="G19" s="39" t="str">
        <f>'Data Input'!G10</f>
        <v/>
      </c>
      <c r="H19" s="39" t="str">
        <f>'Data Input'!H10</f>
        <v/>
      </c>
      <c r="I19" s="39" t="str">
        <f>'Data Input'!I10</f>
        <v/>
      </c>
      <c r="J19" s="39" t="str">
        <f>'Data Input'!J10</f>
        <v/>
      </c>
      <c r="K19" s="39" t="str">
        <f>'Data Input'!K10</f>
        <v/>
      </c>
      <c r="L19" s="39" t="str">
        <f>'Data Input'!L10</f>
        <v/>
      </c>
      <c r="M19" s="39" t="str">
        <f>'Data Input'!M10</f>
        <v/>
      </c>
      <c r="O19" s="12">
        <f t="shared" ref="O19:O24" si="7">iferror(average(B19:M19),0)</f>
        <v>0</v>
      </c>
    </row>
    <row r="20">
      <c r="A20" s="3" t="s">
        <v>19</v>
      </c>
      <c r="B20" s="39" t="str">
        <f>'Data Input'!B11</f>
        <v/>
      </c>
      <c r="C20" s="39" t="str">
        <f>'Data Input'!C11</f>
        <v/>
      </c>
      <c r="D20" s="39" t="str">
        <f>'Data Input'!D11</f>
        <v/>
      </c>
      <c r="E20" s="39" t="str">
        <f>'Data Input'!E11</f>
        <v/>
      </c>
      <c r="F20" s="39" t="str">
        <f>'Data Input'!F11</f>
        <v/>
      </c>
      <c r="G20" s="39" t="str">
        <f>'Data Input'!G11</f>
        <v/>
      </c>
      <c r="H20" s="39" t="str">
        <f>'Data Input'!H11</f>
        <v/>
      </c>
      <c r="I20" s="39" t="str">
        <f>'Data Input'!I11</f>
        <v/>
      </c>
      <c r="J20" s="39" t="str">
        <f>'Data Input'!J11</f>
        <v/>
      </c>
      <c r="K20" s="39" t="str">
        <f>'Data Input'!K11</f>
        <v/>
      </c>
      <c r="L20" s="39" t="str">
        <f>'Data Input'!L11</f>
        <v/>
      </c>
      <c r="M20" s="39" t="str">
        <f>'Data Input'!M11</f>
        <v/>
      </c>
      <c r="O20" s="12">
        <f t="shared" si="7"/>
        <v>0</v>
      </c>
    </row>
    <row r="21">
      <c r="A21" s="3" t="s">
        <v>21</v>
      </c>
      <c r="B21" s="39" t="str">
        <f>'Data Input'!B12</f>
        <v/>
      </c>
      <c r="C21" s="39" t="str">
        <f>'Data Input'!C12</f>
        <v/>
      </c>
      <c r="D21" s="39" t="str">
        <f>'Data Input'!D12</f>
        <v/>
      </c>
      <c r="E21" s="39" t="str">
        <f>'Data Input'!E12</f>
        <v/>
      </c>
      <c r="F21" s="39" t="str">
        <f>'Data Input'!F12</f>
        <v/>
      </c>
      <c r="G21" s="39" t="str">
        <f>'Data Input'!G12</f>
        <v/>
      </c>
      <c r="H21" s="39" t="str">
        <f>'Data Input'!H12</f>
        <v/>
      </c>
      <c r="I21" s="39" t="str">
        <f>'Data Input'!I12</f>
        <v/>
      </c>
      <c r="J21" s="39" t="str">
        <f>'Data Input'!J12</f>
        <v/>
      </c>
      <c r="K21" s="39" t="str">
        <f>'Data Input'!K12</f>
        <v/>
      </c>
      <c r="L21" s="39" t="str">
        <f>'Data Input'!L12</f>
        <v/>
      </c>
      <c r="M21" s="39" t="str">
        <f>'Data Input'!M12</f>
        <v/>
      </c>
      <c r="O21" s="12">
        <f t="shared" si="7"/>
        <v>0</v>
      </c>
    </row>
    <row r="22">
      <c r="A22" s="3" t="s">
        <v>23</v>
      </c>
      <c r="B22" s="39" t="str">
        <f>'Data Input'!B13</f>
        <v/>
      </c>
      <c r="C22" s="39" t="str">
        <f>'Data Input'!C13</f>
        <v/>
      </c>
      <c r="D22" s="39" t="str">
        <f>'Data Input'!D13</f>
        <v/>
      </c>
      <c r="E22" s="39" t="str">
        <f>'Data Input'!E13</f>
        <v/>
      </c>
      <c r="F22" s="39" t="str">
        <f>'Data Input'!F13</f>
        <v/>
      </c>
      <c r="G22" s="39" t="str">
        <f>'Data Input'!G13</f>
        <v/>
      </c>
      <c r="H22" s="39" t="str">
        <f>'Data Input'!H13</f>
        <v/>
      </c>
      <c r="I22" s="39" t="str">
        <f>'Data Input'!I13</f>
        <v/>
      </c>
      <c r="J22" s="39" t="str">
        <f>'Data Input'!J13</f>
        <v/>
      </c>
      <c r="K22" s="39" t="str">
        <f>'Data Input'!K13</f>
        <v/>
      </c>
      <c r="L22" s="39" t="str">
        <f>'Data Input'!L13</f>
        <v/>
      </c>
      <c r="M22" s="39" t="str">
        <f>'Data Input'!M13</f>
        <v/>
      </c>
      <c r="O22" s="12">
        <f t="shared" si="7"/>
        <v>0</v>
      </c>
    </row>
    <row r="23">
      <c r="A23" s="3" t="s">
        <v>24</v>
      </c>
      <c r="B23" s="39" t="str">
        <f>'Data Input'!B14</f>
        <v/>
      </c>
      <c r="C23" s="39" t="str">
        <f>'Data Input'!C14</f>
        <v/>
      </c>
      <c r="D23" s="39" t="str">
        <f>'Data Input'!D14</f>
        <v/>
      </c>
      <c r="E23" s="39" t="str">
        <f>'Data Input'!E14</f>
        <v/>
      </c>
      <c r="F23" s="39" t="str">
        <f>'Data Input'!F14</f>
        <v/>
      </c>
      <c r="G23" s="39" t="str">
        <f>'Data Input'!G14</f>
        <v/>
      </c>
      <c r="H23" s="39" t="str">
        <f>'Data Input'!H14</f>
        <v/>
      </c>
      <c r="I23" s="39" t="str">
        <f>'Data Input'!I14</f>
        <v/>
      </c>
      <c r="J23" s="39" t="str">
        <f>'Data Input'!J14</f>
        <v/>
      </c>
      <c r="K23" s="39" t="str">
        <f>'Data Input'!K14</f>
        <v/>
      </c>
      <c r="L23" s="39" t="str">
        <f>'Data Input'!L14</f>
        <v/>
      </c>
      <c r="M23" s="39" t="str">
        <f>'Data Input'!M14</f>
        <v/>
      </c>
      <c r="O23" s="12">
        <f t="shared" si="7"/>
        <v>0</v>
      </c>
    </row>
    <row r="24">
      <c r="A24" s="3" t="s">
        <v>25</v>
      </c>
      <c r="B24" s="39" t="str">
        <f>'Data Input'!B15</f>
        <v/>
      </c>
      <c r="C24" s="39" t="str">
        <f>'Data Input'!C15</f>
        <v/>
      </c>
      <c r="D24" s="39" t="str">
        <f>'Data Input'!D15</f>
        <v/>
      </c>
      <c r="E24" s="39" t="str">
        <f>'Data Input'!E15</f>
        <v/>
      </c>
      <c r="F24" s="39" t="str">
        <f>'Data Input'!F15</f>
        <v/>
      </c>
      <c r="G24" s="39" t="str">
        <f>'Data Input'!G15</f>
        <v/>
      </c>
      <c r="H24" s="39" t="str">
        <f>'Data Input'!H15</f>
        <v/>
      </c>
      <c r="I24" s="39" t="str">
        <f>'Data Input'!I15</f>
        <v/>
      </c>
      <c r="J24" s="39" t="str">
        <f>'Data Input'!J15</f>
        <v/>
      </c>
      <c r="K24" s="39" t="str">
        <f>'Data Input'!K15</f>
        <v/>
      </c>
      <c r="L24" s="39" t="str">
        <f>'Data Input'!L15</f>
        <v/>
      </c>
      <c r="M24" s="39" t="str">
        <f>'Data Input'!M15</f>
        <v/>
      </c>
      <c r="O24" s="12">
        <f t="shared" si="7"/>
        <v>0</v>
      </c>
    </row>
    <row r="25">
      <c r="B25" s="30"/>
      <c r="C25" s="30"/>
      <c r="D25" s="30"/>
      <c r="E25" s="30"/>
      <c r="F25" s="30"/>
    </row>
    <row r="26">
      <c r="A26" s="6" t="s">
        <v>67</v>
      </c>
      <c r="B26" s="34">
        <f t="shared" ref="B26:M26" si="8">sum(B19:B25)</f>
        <v>0</v>
      </c>
      <c r="C26" s="34">
        <f t="shared" si="8"/>
        <v>0</v>
      </c>
      <c r="D26" s="34">
        <f t="shared" si="8"/>
        <v>0</v>
      </c>
      <c r="E26" s="34">
        <f t="shared" si="8"/>
        <v>0</v>
      </c>
      <c r="F26" s="34">
        <f t="shared" si="8"/>
        <v>0</v>
      </c>
      <c r="G26" s="34">
        <f t="shared" si="8"/>
        <v>0</v>
      </c>
      <c r="H26" s="34">
        <f t="shared" si="8"/>
        <v>0</v>
      </c>
      <c r="I26" s="34">
        <f t="shared" si="8"/>
        <v>0</v>
      </c>
      <c r="J26" s="34">
        <f t="shared" si="8"/>
        <v>0</v>
      </c>
      <c r="K26" s="34">
        <f t="shared" si="8"/>
        <v>0</v>
      </c>
      <c r="L26" s="34">
        <f t="shared" si="8"/>
        <v>0</v>
      </c>
      <c r="M26" s="34">
        <f t="shared" si="8"/>
        <v>0</v>
      </c>
      <c r="N26" s="35"/>
      <c r="O26" s="34">
        <f>sum(O19:O25)</f>
        <v>0</v>
      </c>
      <c r="P26" s="35"/>
      <c r="Q26" s="35"/>
      <c r="R26" s="35"/>
      <c r="S26" s="35"/>
      <c r="T26" s="35"/>
      <c r="U26" s="35"/>
      <c r="V26" s="35"/>
      <c r="W26" s="35"/>
      <c r="X26" s="35"/>
      <c r="Y26" s="35"/>
      <c r="Z26" s="35"/>
      <c r="AA26" s="35"/>
      <c r="AB26" s="35"/>
    </row>
    <row r="28">
      <c r="A28" s="3" t="s">
        <v>26</v>
      </c>
      <c r="B28" s="40" t="str">
        <f>'Data Input'!B17</f>
        <v/>
      </c>
      <c r="C28" s="40" t="str">
        <f>'Data Input'!C17</f>
        <v/>
      </c>
      <c r="D28" s="40" t="str">
        <f>'Data Input'!D17</f>
        <v/>
      </c>
      <c r="E28" s="40" t="str">
        <f>'Data Input'!E17</f>
        <v/>
      </c>
      <c r="F28" s="40" t="str">
        <f>'Data Input'!F17</f>
        <v/>
      </c>
      <c r="G28" s="40" t="str">
        <f>'Data Input'!G17</f>
        <v/>
      </c>
      <c r="H28" s="40" t="str">
        <f>'Data Input'!H17</f>
        <v/>
      </c>
      <c r="I28" s="40" t="str">
        <f>'Data Input'!I17</f>
        <v/>
      </c>
      <c r="J28" s="40" t="str">
        <f>'Data Input'!J17</f>
        <v/>
      </c>
      <c r="K28" s="40" t="str">
        <f>'Data Input'!K17</f>
        <v/>
      </c>
      <c r="L28" s="40" t="str">
        <f>'Data Input'!L17</f>
        <v/>
      </c>
      <c r="M28" s="40" t="str">
        <f>'Data Input'!M17</f>
        <v/>
      </c>
      <c r="O28" s="12">
        <f t="shared" ref="O28:O32" si="9">iferror(average(B28:M28),0)</f>
        <v>0</v>
      </c>
    </row>
    <row r="29">
      <c r="A29" s="3" t="s">
        <v>28</v>
      </c>
      <c r="B29" s="40" t="str">
        <f>'Data Input'!B18</f>
        <v/>
      </c>
      <c r="C29" s="40" t="str">
        <f>'Data Input'!C18</f>
        <v/>
      </c>
      <c r="D29" s="40" t="str">
        <f>'Data Input'!D18</f>
        <v/>
      </c>
      <c r="E29" s="40" t="str">
        <f>'Data Input'!E18</f>
        <v/>
      </c>
      <c r="F29" s="40" t="str">
        <f>'Data Input'!F18</f>
        <v/>
      </c>
      <c r="G29" s="40" t="str">
        <f>'Data Input'!G18</f>
        <v/>
      </c>
      <c r="H29" s="40" t="str">
        <f>'Data Input'!H18</f>
        <v/>
      </c>
      <c r="I29" s="40" t="str">
        <f>'Data Input'!I18</f>
        <v/>
      </c>
      <c r="J29" s="40" t="str">
        <f>'Data Input'!J18</f>
        <v/>
      </c>
      <c r="K29" s="40" t="str">
        <f>'Data Input'!K18</f>
        <v/>
      </c>
      <c r="L29" s="40" t="str">
        <f>'Data Input'!L18</f>
        <v/>
      </c>
      <c r="M29" s="40" t="str">
        <f>'Data Input'!M18</f>
        <v/>
      </c>
      <c r="O29" s="12">
        <f t="shared" si="9"/>
        <v>0</v>
      </c>
    </row>
    <row r="30">
      <c r="A30" s="3" t="s">
        <v>30</v>
      </c>
      <c r="B30" s="40" t="str">
        <f>'Data Input'!B19</f>
        <v/>
      </c>
      <c r="C30" s="40" t="str">
        <f>'Data Input'!C19</f>
        <v/>
      </c>
      <c r="D30" s="40" t="str">
        <f>'Data Input'!D19</f>
        <v/>
      </c>
      <c r="E30" s="40" t="str">
        <f>'Data Input'!E19</f>
        <v/>
      </c>
      <c r="F30" s="40" t="str">
        <f>'Data Input'!F19</f>
        <v/>
      </c>
      <c r="G30" s="40" t="str">
        <f>'Data Input'!G19</f>
        <v/>
      </c>
      <c r="H30" s="40" t="str">
        <f>'Data Input'!H19</f>
        <v/>
      </c>
      <c r="I30" s="40" t="str">
        <f>'Data Input'!I19</f>
        <v/>
      </c>
      <c r="J30" s="40" t="str">
        <f>'Data Input'!J19</f>
        <v/>
      </c>
      <c r="K30" s="40" t="str">
        <f>'Data Input'!K19</f>
        <v/>
      </c>
      <c r="L30" s="40" t="str">
        <f>'Data Input'!L19</f>
        <v/>
      </c>
      <c r="M30" s="40" t="str">
        <f>'Data Input'!M19</f>
        <v/>
      </c>
      <c r="O30" s="12">
        <f t="shared" si="9"/>
        <v>0</v>
      </c>
    </row>
    <row r="31">
      <c r="A31" s="3" t="s">
        <v>31</v>
      </c>
      <c r="B31" s="40" t="str">
        <f>'Data Input'!B20</f>
        <v/>
      </c>
      <c r="C31" s="40" t="str">
        <f>'Data Input'!C20</f>
        <v/>
      </c>
      <c r="D31" s="40" t="str">
        <f>'Data Input'!D20</f>
        <v/>
      </c>
      <c r="E31" s="40" t="str">
        <f>'Data Input'!E20</f>
        <v/>
      </c>
      <c r="F31" s="40" t="str">
        <f>'Data Input'!F20</f>
        <v/>
      </c>
      <c r="G31" s="40" t="str">
        <f>'Data Input'!G20</f>
        <v/>
      </c>
      <c r="H31" s="40" t="str">
        <f>'Data Input'!H20</f>
        <v/>
      </c>
      <c r="I31" s="40" t="str">
        <f>'Data Input'!I20</f>
        <v/>
      </c>
      <c r="J31" s="40" t="str">
        <f>'Data Input'!J20</f>
        <v/>
      </c>
      <c r="K31" s="40" t="str">
        <f>'Data Input'!K20</f>
        <v/>
      </c>
      <c r="L31" s="40" t="str">
        <f>'Data Input'!L20</f>
        <v/>
      </c>
      <c r="M31" s="40" t="str">
        <f>'Data Input'!M20</f>
        <v/>
      </c>
      <c r="O31" s="12">
        <f t="shared" si="9"/>
        <v>0</v>
      </c>
    </row>
    <row r="32">
      <c r="A32" s="3" t="s">
        <v>32</v>
      </c>
      <c r="B32" s="40" t="str">
        <f>'Data Input'!B21</f>
        <v/>
      </c>
      <c r="C32" s="40" t="str">
        <f>'Data Input'!C21</f>
        <v/>
      </c>
      <c r="D32" s="40" t="str">
        <f>'Data Input'!D21</f>
        <v/>
      </c>
      <c r="E32" s="40" t="str">
        <f>'Data Input'!E21</f>
        <v/>
      </c>
      <c r="F32" s="40" t="str">
        <f>'Data Input'!F21</f>
        <v/>
      </c>
      <c r="G32" s="40" t="str">
        <f>'Data Input'!G21</f>
        <v/>
      </c>
      <c r="H32" s="40" t="str">
        <f>'Data Input'!H21</f>
        <v/>
      </c>
      <c r="I32" s="40" t="str">
        <f>'Data Input'!I21</f>
        <v/>
      </c>
      <c r="J32" s="40" t="str">
        <f>'Data Input'!J21</f>
        <v/>
      </c>
      <c r="K32" s="40" t="str">
        <f>'Data Input'!K21</f>
        <v/>
      </c>
      <c r="L32" s="40" t="str">
        <f>'Data Input'!L21</f>
        <v/>
      </c>
      <c r="M32" s="40" t="str">
        <f>'Data Input'!M21</f>
        <v/>
      </c>
      <c r="O32" s="12">
        <f t="shared" si="9"/>
        <v>0</v>
      </c>
    </row>
    <row r="34">
      <c r="A34" s="6" t="s">
        <v>68</v>
      </c>
      <c r="B34" s="34">
        <f t="shared" ref="B34:M34" si="10">sum(B28:B33)</f>
        <v>0</v>
      </c>
      <c r="C34" s="34">
        <f t="shared" si="10"/>
        <v>0</v>
      </c>
      <c r="D34" s="34">
        <f t="shared" si="10"/>
        <v>0</v>
      </c>
      <c r="E34" s="34">
        <f t="shared" si="10"/>
        <v>0</v>
      </c>
      <c r="F34" s="34">
        <f t="shared" si="10"/>
        <v>0</v>
      </c>
      <c r="G34" s="34">
        <f t="shared" si="10"/>
        <v>0</v>
      </c>
      <c r="H34" s="34">
        <f t="shared" si="10"/>
        <v>0</v>
      </c>
      <c r="I34" s="34">
        <f t="shared" si="10"/>
        <v>0</v>
      </c>
      <c r="J34" s="34">
        <f t="shared" si="10"/>
        <v>0</v>
      </c>
      <c r="K34" s="34">
        <f t="shared" si="10"/>
        <v>0</v>
      </c>
      <c r="L34" s="34">
        <f t="shared" si="10"/>
        <v>0</v>
      </c>
      <c r="M34" s="34">
        <f t="shared" si="10"/>
        <v>0</v>
      </c>
      <c r="O34" s="34">
        <f>sum(O28:O33)</f>
        <v>0</v>
      </c>
    </row>
    <row r="37">
      <c r="A37" s="3" t="s">
        <v>43</v>
      </c>
      <c r="B37" s="19">
        <f t="shared" ref="B37:M37" si="11">iferror((B19+B20+B22+B21)/(B28/B30/B31),0)</f>
        <v>0</v>
      </c>
      <c r="C37" s="19">
        <f t="shared" si="11"/>
        <v>0</v>
      </c>
      <c r="D37" s="19">
        <f t="shared" si="11"/>
        <v>0</v>
      </c>
      <c r="E37" s="19">
        <f t="shared" si="11"/>
        <v>0</v>
      </c>
      <c r="F37" s="19">
        <f t="shared" si="11"/>
        <v>0</v>
      </c>
      <c r="G37" s="19">
        <f t="shared" si="11"/>
        <v>0</v>
      </c>
      <c r="H37" s="19">
        <f t="shared" si="11"/>
        <v>0</v>
      </c>
      <c r="I37" s="19">
        <f t="shared" si="11"/>
        <v>0</v>
      </c>
      <c r="J37" s="19">
        <f t="shared" si="11"/>
        <v>0</v>
      </c>
      <c r="K37" s="19">
        <f t="shared" si="11"/>
        <v>0</v>
      </c>
      <c r="L37" s="19">
        <f t="shared" si="11"/>
        <v>0</v>
      </c>
      <c r="M37" s="19">
        <f t="shared" si="11"/>
        <v>0</v>
      </c>
      <c r="N37" s="19"/>
      <c r="O37" s="19">
        <f>iferror((O19+O20+O22+O21)/(O28/O30/O31),0)</f>
        <v>0</v>
      </c>
    </row>
    <row r="38">
      <c r="A38" s="3" t="s">
        <v>45</v>
      </c>
      <c r="B38" s="20">
        <f t="shared" ref="B38:M38" si="12">iferror((B19+B20+B22+B21)-(B28/B30/B31),0)</f>
        <v>0</v>
      </c>
      <c r="C38" s="20">
        <f t="shared" si="12"/>
        <v>0</v>
      </c>
      <c r="D38" s="20">
        <f t="shared" si="12"/>
        <v>0</v>
      </c>
      <c r="E38" s="20">
        <f t="shared" si="12"/>
        <v>0</v>
      </c>
      <c r="F38" s="20">
        <f t="shared" si="12"/>
        <v>0</v>
      </c>
      <c r="G38" s="20">
        <f t="shared" si="12"/>
        <v>0</v>
      </c>
      <c r="H38" s="20">
        <f t="shared" si="12"/>
        <v>0</v>
      </c>
      <c r="I38" s="20">
        <f t="shared" si="12"/>
        <v>0</v>
      </c>
      <c r="J38" s="20">
        <f t="shared" si="12"/>
        <v>0</v>
      </c>
      <c r="K38" s="20">
        <f t="shared" si="12"/>
        <v>0</v>
      </c>
      <c r="L38" s="20">
        <f t="shared" si="12"/>
        <v>0</v>
      </c>
      <c r="M38" s="20">
        <f t="shared" si="12"/>
        <v>0</v>
      </c>
      <c r="O38" s="20">
        <f>iferror((O19+O20+O22+O21)-(O28/O30/O31),0)</f>
        <v>0</v>
      </c>
    </row>
    <row r="39">
      <c r="A39" s="3" t="s">
        <v>47</v>
      </c>
      <c r="B39" s="19">
        <f t="shared" ref="B39:M39" si="13">iferror(B20/(B20+B21),0)</f>
        <v>0</v>
      </c>
      <c r="C39" s="19">
        <f t="shared" si="13"/>
        <v>0</v>
      </c>
      <c r="D39" s="19">
        <f t="shared" si="13"/>
        <v>0</v>
      </c>
      <c r="E39" s="19">
        <f t="shared" si="13"/>
        <v>0</v>
      </c>
      <c r="F39" s="19">
        <f t="shared" si="13"/>
        <v>0</v>
      </c>
      <c r="G39" s="19">
        <f t="shared" si="13"/>
        <v>0</v>
      </c>
      <c r="H39" s="19">
        <f t="shared" si="13"/>
        <v>0</v>
      </c>
      <c r="I39" s="19">
        <f t="shared" si="13"/>
        <v>0</v>
      </c>
      <c r="J39" s="19">
        <f t="shared" si="13"/>
        <v>0</v>
      </c>
      <c r="K39" s="19">
        <f t="shared" si="13"/>
        <v>0</v>
      </c>
      <c r="L39" s="19">
        <f t="shared" si="13"/>
        <v>0</v>
      </c>
      <c r="M39" s="19">
        <f t="shared" si="13"/>
        <v>0</v>
      </c>
      <c r="N39" s="19"/>
      <c r="O39" s="19">
        <f>iferror(O20/(O20+O21),0)</f>
        <v>0</v>
      </c>
    </row>
    <row r="40">
      <c r="A40" s="3" t="s">
        <v>49</v>
      </c>
      <c r="B40" s="19">
        <f t="shared" ref="B40:M40" si="14">iferror(B28/(B28+B29),0)</f>
        <v>0</v>
      </c>
      <c r="C40" s="19">
        <f t="shared" si="14"/>
        <v>0</v>
      </c>
      <c r="D40" s="19">
        <f t="shared" si="14"/>
        <v>0</v>
      </c>
      <c r="E40" s="19">
        <f t="shared" si="14"/>
        <v>0</v>
      </c>
      <c r="F40" s="19">
        <f t="shared" si="14"/>
        <v>0</v>
      </c>
      <c r="G40" s="19">
        <f t="shared" si="14"/>
        <v>0</v>
      </c>
      <c r="H40" s="19">
        <f t="shared" si="14"/>
        <v>0</v>
      </c>
      <c r="I40" s="19">
        <f t="shared" si="14"/>
        <v>0</v>
      </c>
      <c r="J40" s="19">
        <f t="shared" si="14"/>
        <v>0</v>
      </c>
      <c r="K40" s="19">
        <f t="shared" si="14"/>
        <v>0</v>
      </c>
      <c r="L40" s="19">
        <f t="shared" si="14"/>
        <v>0</v>
      </c>
      <c r="M40" s="19">
        <f t="shared" si="14"/>
        <v>0</v>
      </c>
      <c r="N40" s="19"/>
      <c r="O40" s="19">
        <f>iferror(O28/(O28+O29),0)</f>
        <v>0</v>
      </c>
    </row>
    <row r="41">
      <c r="A41" s="3" t="s">
        <v>50</v>
      </c>
      <c r="B41" s="41">
        <f>iferror((B20+B21*(vlookup(#REF!,Lookup!$D:$G,2,0)*30.4))/B7,0)</f>
        <v>0</v>
      </c>
      <c r="C41" s="41">
        <f>iferror((C20+C21*(vlookup(#REF!,Lookup!$D:$G,2,0)*30.4))/C7,0)</f>
        <v>0</v>
      </c>
      <c r="D41" s="41">
        <f>iferror((D20+D21*(vlookup(#REF!,Lookup!$D:$G,2,0)*30.4))/D7,0)</f>
        <v>0</v>
      </c>
      <c r="E41" s="41">
        <f>iferror((E20+E21*(vlookup(#REF!,Lookup!$D:$G,2,0)*30.4))/E7,0)</f>
        <v>0</v>
      </c>
      <c r="F41" s="41">
        <f>iferror((F20+F21*(vlookup(#REF!,Lookup!$D:$G,2,0)*30.4))/F7,0)</f>
        <v>0</v>
      </c>
      <c r="G41" s="41">
        <f>iferror((G20+G21*(vlookup(#REF!,Lookup!$D:$G,2,0)*30.4))/G7,0)</f>
        <v>0</v>
      </c>
      <c r="H41" s="41">
        <f>iferror((H20+H21*(vlookup(#REF!,Lookup!$D:$G,2,0)*30.4))/H7,0)</f>
        <v>0</v>
      </c>
      <c r="I41" s="41">
        <f>iferror((I20+I21*(vlookup(#REF!,Lookup!$D:$G,2,0)*30.4))/I7,0)</f>
        <v>0</v>
      </c>
      <c r="J41" s="41">
        <f>iferror((J20+J21*(vlookup(#REF!,Lookup!$D:$G,2,0)*30.4))/J7,0)</f>
        <v>0</v>
      </c>
      <c r="K41" s="41">
        <f>iferror((K20+K21*(vlookup(#REF!,Lookup!$D:$G,2,0)*30.4))/K7,0)</f>
        <v>0</v>
      </c>
      <c r="L41" s="41">
        <f>iferror((L20+L21*(vlookup(#REF!,Lookup!$D:$G,2,0)*30.4))/L7,0)</f>
        <v>0</v>
      </c>
      <c r="M41" s="41">
        <f>iferror((M20+M21*(vlookup(#REF!,Lookup!$D:$G,2,0)*30.4))/M7,0)</f>
        <v>0</v>
      </c>
      <c r="N41" s="42"/>
      <c r="O41" s="41">
        <f>iferror((O20+O21*(vlookup(#REF!,Lookup!$D:$G,2,0)*30.4))/O7,0)</f>
        <v>0</v>
      </c>
    </row>
    <row r="42">
      <c r="A42" s="3" t="s">
        <v>52</v>
      </c>
      <c r="B42" s="19">
        <f t="shared" ref="B42:M42" si="15">iferror((B28+B29*365)/B8,0)</f>
        <v>0</v>
      </c>
      <c r="C42" s="19">
        <f t="shared" si="15"/>
        <v>0</v>
      </c>
      <c r="D42" s="19">
        <f t="shared" si="15"/>
        <v>0</v>
      </c>
      <c r="E42" s="19">
        <f t="shared" si="15"/>
        <v>0</v>
      </c>
      <c r="F42" s="19">
        <f t="shared" si="15"/>
        <v>0</v>
      </c>
      <c r="G42" s="19">
        <f t="shared" si="15"/>
        <v>0</v>
      </c>
      <c r="H42" s="19">
        <f t="shared" si="15"/>
        <v>0</v>
      </c>
      <c r="I42" s="19">
        <f t="shared" si="15"/>
        <v>0</v>
      </c>
      <c r="J42" s="19">
        <f t="shared" si="15"/>
        <v>0</v>
      </c>
      <c r="K42" s="19">
        <f t="shared" si="15"/>
        <v>0</v>
      </c>
      <c r="L42" s="19">
        <f t="shared" si="15"/>
        <v>0</v>
      </c>
      <c r="M42" s="19">
        <f t="shared" si="15"/>
        <v>0</v>
      </c>
      <c r="O42" s="19">
        <f>iferror((O28+O29*(vlookup(#REF!,Lookup!$D:$G,2,0)*30.4))/O8,0)</f>
        <v>0</v>
      </c>
    </row>
    <row r="43">
      <c r="A43" s="3" t="s">
        <v>54</v>
      </c>
      <c r="B43" s="21">
        <f t="shared" ref="B43:M43" si="16">iferror(B8/(B22),0)</f>
        <v>0</v>
      </c>
      <c r="C43" s="21">
        <f t="shared" si="16"/>
        <v>0</v>
      </c>
      <c r="D43" s="21">
        <f t="shared" si="16"/>
        <v>0</v>
      </c>
      <c r="E43" s="21">
        <f t="shared" si="16"/>
        <v>0</v>
      </c>
      <c r="F43" s="21">
        <f t="shared" si="16"/>
        <v>0</v>
      </c>
      <c r="G43" s="21">
        <f t="shared" si="16"/>
        <v>0</v>
      </c>
      <c r="H43" s="21">
        <f t="shared" si="16"/>
        <v>0</v>
      </c>
      <c r="I43" s="21">
        <f t="shared" si="16"/>
        <v>0</v>
      </c>
      <c r="J43" s="21">
        <f t="shared" si="16"/>
        <v>0</v>
      </c>
      <c r="K43" s="21">
        <f t="shared" si="16"/>
        <v>0</v>
      </c>
      <c r="L43" s="21">
        <f t="shared" si="16"/>
        <v>0</v>
      </c>
      <c r="M43" s="21">
        <f t="shared" si="16"/>
        <v>0</v>
      </c>
      <c r="O43" s="21">
        <f>iferror(O8/(O22),0)</f>
        <v>0</v>
      </c>
    </row>
    <row r="44">
      <c r="A44" s="3" t="s">
        <v>56</v>
      </c>
      <c r="B44" s="19" t="str">
        <f t="shared" ref="B44:M44" si="17">iferror(365/B43)</f>
        <v/>
      </c>
      <c r="C44" s="19" t="str">
        <f t="shared" si="17"/>
        <v/>
      </c>
      <c r="D44" s="19" t="str">
        <f t="shared" si="17"/>
        <v/>
      </c>
      <c r="E44" s="19" t="str">
        <f t="shared" si="17"/>
        <v/>
      </c>
      <c r="F44" s="19" t="str">
        <f t="shared" si="17"/>
        <v/>
      </c>
      <c r="G44" s="19" t="str">
        <f t="shared" si="17"/>
        <v/>
      </c>
      <c r="H44" s="19" t="str">
        <f t="shared" si="17"/>
        <v/>
      </c>
      <c r="I44" s="19" t="str">
        <f t="shared" si="17"/>
        <v/>
      </c>
      <c r="J44" s="19" t="str">
        <f t="shared" si="17"/>
        <v/>
      </c>
      <c r="K44" s="19" t="str">
        <f t="shared" si="17"/>
        <v/>
      </c>
      <c r="L44" s="19" t="str">
        <f t="shared" si="17"/>
        <v/>
      </c>
      <c r="M44" s="19" t="str">
        <f t="shared" si="17"/>
        <v/>
      </c>
      <c r="O44" s="17">
        <f>iferror((vlookup(#REF!,Lookup!$D:$G,2,0)*30.4)/O43,0)</f>
        <v>0</v>
      </c>
    </row>
    <row r="45">
      <c r="A45" s="3" t="s">
        <v>58</v>
      </c>
      <c r="B45" s="19">
        <f t="shared" ref="B45:M45" si="18">B44+B41</f>
        <v>0</v>
      </c>
      <c r="C45" s="19">
        <f t="shared" si="18"/>
        <v>0</v>
      </c>
      <c r="D45" s="19">
        <f t="shared" si="18"/>
        <v>0</v>
      </c>
      <c r="E45" s="19">
        <f t="shared" si="18"/>
        <v>0</v>
      </c>
      <c r="F45" s="19">
        <f t="shared" si="18"/>
        <v>0</v>
      </c>
      <c r="G45" s="19">
        <f t="shared" si="18"/>
        <v>0</v>
      </c>
      <c r="H45" s="19">
        <f t="shared" si="18"/>
        <v>0</v>
      </c>
      <c r="I45" s="19">
        <f t="shared" si="18"/>
        <v>0</v>
      </c>
      <c r="J45" s="19">
        <f t="shared" si="18"/>
        <v>0</v>
      </c>
      <c r="K45" s="19">
        <f t="shared" si="18"/>
        <v>0</v>
      </c>
      <c r="L45" s="19">
        <f t="shared" si="18"/>
        <v>0</v>
      </c>
      <c r="M45" s="19">
        <f t="shared" si="18"/>
        <v>0</v>
      </c>
      <c r="O45" s="19">
        <f>O44+O41</f>
        <v>0</v>
      </c>
    </row>
  </sheetData>
  <mergeCells count="2">
    <mergeCell ref="A3:A4"/>
    <mergeCell ref="B3:O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8" max="8" width="10.13"/>
    <col customWidth="1" min="9" max="9" width="11.13"/>
    <col customWidth="1" min="10" max="10" width="8.38"/>
    <col customWidth="1" min="11" max="11" width="11.63"/>
    <col customWidth="1" min="14" max="14" width="6.5"/>
  </cols>
  <sheetData>
    <row r="1">
      <c r="A1" s="43" t="s">
        <v>69</v>
      </c>
      <c r="B1" s="44"/>
      <c r="C1" s="44"/>
      <c r="D1" s="43" t="s">
        <v>70</v>
      </c>
      <c r="E1" s="43" t="s">
        <v>71</v>
      </c>
      <c r="F1" s="43" t="s">
        <v>72</v>
      </c>
      <c r="G1" s="43" t="s">
        <v>73</v>
      </c>
      <c r="H1" s="43" t="s">
        <v>74</v>
      </c>
      <c r="I1" s="43" t="s">
        <v>75</v>
      </c>
      <c r="J1" s="45"/>
      <c r="K1" s="43" t="s">
        <v>76</v>
      </c>
      <c r="L1" s="43" t="s">
        <v>77</v>
      </c>
      <c r="M1" s="43" t="s">
        <v>78</v>
      </c>
      <c r="N1" s="46"/>
      <c r="O1" s="43" t="s">
        <v>76</v>
      </c>
      <c r="P1" s="43" t="s">
        <v>77</v>
      </c>
      <c r="Q1" s="43" t="s">
        <v>78</v>
      </c>
      <c r="R1" s="46"/>
      <c r="S1" s="46"/>
      <c r="T1" s="46"/>
      <c r="U1" s="46"/>
      <c r="V1" s="46"/>
      <c r="W1" s="46"/>
      <c r="X1" s="46"/>
      <c r="Y1" s="46"/>
      <c r="Z1" s="46"/>
      <c r="AA1" s="46"/>
      <c r="AB1" s="46"/>
      <c r="AC1" s="46"/>
      <c r="AD1" s="46"/>
      <c r="AE1" s="46"/>
      <c r="AF1" s="46"/>
      <c r="AG1" s="46"/>
    </row>
    <row r="2">
      <c r="A2" s="47">
        <v>44592.0</v>
      </c>
      <c r="B2" s="3">
        <v>1.0</v>
      </c>
      <c r="D2" s="3" t="s">
        <v>79</v>
      </c>
      <c r="E2" s="48"/>
      <c r="F2" s="48"/>
      <c r="G2" s="49">
        <v>0.3</v>
      </c>
      <c r="H2" s="48">
        <f t="shared" ref="H2:H7" si="1">G2*$P$3</f>
        <v>0.36</v>
      </c>
      <c r="I2" s="48">
        <f t="shared" ref="I2:I7" si="2">G2*$Q$3</f>
        <v>0.405</v>
      </c>
      <c r="J2" s="48"/>
      <c r="K2" s="48">
        <v>0.15</v>
      </c>
      <c r="L2" s="15">
        <f t="shared" ref="L2:L33" si="3">$K2*$P$3</f>
        <v>0.18</v>
      </c>
      <c r="M2" s="15">
        <f t="shared" ref="M2:M33" si="4">$K2*$Q$3</f>
        <v>0.2025</v>
      </c>
      <c r="O2" s="48"/>
      <c r="P2" s="48"/>
      <c r="Q2" s="48"/>
    </row>
    <row r="3">
      <c r="A3" s="50">
        <f t="shared" ref="A3:A62" si="5">eomonth(A2+10,0)</f>
        <v>44620</v>
      </c>
      <c r="B3" s="3">
        <v>2.0</v>
      </c>
      <c r="D3" s="3" t="s">
        <v>80</v>
      </c>
      <c r="E3" s="48">
        <v>0.15</v>
      </c>
      <c r="F3" s="48">
        <v>0.25</v>
      </c>
      <c r="G3" s="49">
        <f t="shared" ref="G3:G7" si="6">average(E3:F3)</f>
        <v>0.2</v>
      </c>
      <c r="H3" s="48">
        <f t="shared" si="1"/>
        <v>0.24</v>
      </c>
      <c r="I3" s="48">
        <f t="shared" si="2"/>
        <v>0.27</v>
      </c>
      <c r="J3" s="48"/>
      <c r="K3" s="48">
        <v>0.08</v>
      </c>
      <c r="L3" s="15">
        <f t="shared" si="3"/>
        <v>0.096</v>
      </c>
      <c r="M3" s="15">
        <f t="shared" si="4"/>
        <v>0.108</v>
      </c>
      <c r="O3" s="51">
        <v>1.0</v>
      </c>
      <c r="P3" s="48">
        <v>1.2</v>
      </c>
      <c r="Q3" s="48">
        <v>1.35</v>
      </c>
    </row>
    <row r="4">
      <c r="A4" s="50">
        <f t="shared" si="5"/>
        <v>44651</v>
      </c>
      <c r="B4" s="3">
        <v>3.0</v>
      </c>
      <c r="D4" s="3" t="s">
        <v>81</v>
      </c>
      <c r="E4" s="48">
        <v>0.1</v>
      </c>
      <c r="F4" s="48">
        <v>0.2</v>
      </c>
      <c r="G4" s="49">
        <f t="shared" si="6"/>
        <v>0.15</v>
      </c>
      <c r="H4" s="48">
        <f t="shared" si="1"/>
        <v>0.18</v>
      </c>
      <c r="I4" s="48">
        <f t="shared" si="2"/>
        <v>0.2025</v>
      </c>
      <c r="J4" s="48"/>
      <c r="K4" s="48">
        <v>0.1</v>
      </c>
      <c r="L4" s="15">
        <f t="shared" si="3"/>
        <v>0.12</v>
      </c>
      <c r="M4" s="15">
        <f t="shared" si="4"/>
        <v>0.135</v>
      </c>
    </row>
    <row r="5">
      <c r="A5" s="50">
        <f t="shared" si="5"/>
        <v>44681</v>
      </c>
      <c r="B5" s="3">
        <v>4.0</v>
      </c>
      <c r="D5" s="3" t="s">
        <v>82</v>
      </c>
      <c r="E5" s="48">
        <v>0.4</v>
      </c>
      <c r="F5" s="48">
        <v>0.6</v>
      </c>
      <c r="G5" s="49">
        <f t="shared" si="6"/>
        <v>0.5</v>
      </c>
      <c r="H5" s="48">
        <f t="shared" si="1"/>
        <v>0.6</v>
      </c>
      <c r="I5" s="48">
        <f t="shared" si="2"/>
        <v>0.675</v>
      </c>
      <c r="J5" s="48"/>
      <c r="K5" s="48">
        <v>0.15</v>
      </c>
      <c r="L5" s="15">
        <f t="shared" si="3"/>
        <v>0.18</v>
      </c>
      <c r="M5" s="15">
        <f t="shared" si="4"/>
        <v>0.2025</v>
      </c>
    </row>
    <row r="6">
      <c r="A6" s="50">
        <f t="shared" si="5"/>
        <v>44712</v>
      </c>
      <c r="B6" s="3">
        <v>5.0</v>
      </c>
      <c r="D6" s="3" t="s">
        <v>83</v>
      </c>
      <c r="E6" s="48">
        <v>0.1</v>
      </c>
      <c r="F6" s="48">
        <v>0.2</v>
      </c>
      <c r="G6" s="49">
        <f t="shared" si="6"/>
        <v>0.15</v>
      </c>
      <c r="H6" s="48">
        <f t="shared" si="1"/>
        <v>0.18</v>
      </c>
      <c r="I6" s="48">
        <f t="shared" si="2"/>
        <v>0.2025</v>
      </c>
      <c r="J6" s="48"/>
      <c r="K6" s="48">
        <v>0.1</v>
      </c>
      <c r="L6" s="15">
        <f t="shared" si="3"/>
        <v>0.12</v>
      </c>
      <c r="M6" s="15">
        <f t="shared" si="4"/>
        <v>0.135</v>
      </c>
    </row>
    <row r="7">
      <c r="A7" s="50">
        <f t="shared" si="5"/>
        <v>44742</v>
      </c>
      <c r="B7" s="3">
        <v>6.0</v>
      </c>
      <c r="D7" s="3" t="s">
        <v>35</v>
      </c>
      <c r="E7" s="48">
        <v>0.5</v>
      </c>
      <c r="F7" s="48">
        <v>0.7</v>
      </c>
      <c r="G7" s="49">
        <f t="shared" si="6"/>
        <v>0.6</v>
      </c>
      <c r="H7" s="48">
        <f t="shared" si="1"/>
        <v>0.72</v>
      </c>
      <c r="I7" s="48">
        <f t="shared" si="2"/>
        <v>0.81</v>
      </c>
      <c r="J7" s="48"/>
      <c r="K7" s="48">
        <v>0.3</v>
      </c>
      <c r="L7" s="15">
        <f t="shared" si="3"/>
        <v>0.36</v>
      </c>
      <c r="M7" s="15">
        <f t="shared" si="4"/>
        <v>0.405</v>
      </c>
    </row>
    <row r="8">
      <c r="A8" s="50">
        <f t="shared" si="5"/>
        <v>44773</v>
      </c>
      <c r="B8" s="3">
        <v>7.0</v>
      </c>
      <c r="D8" s="3" t="s">
        <v>84</v>
      </c>
      <c r="E8" s="48">
        <v>0.7</v>
      </c>
      <c r="F8" s="48">
        <v>0.9</v>
      </c>
      <c r="G8" s="49">
        <v>0.7</v>
      </c>
      <c r="H8" s="48">
        <v>0.8</v>
      </c>
      <c r="I8" s="48">
        <v>0.9</v>
      </c>
      <c r="J8" s="48"/>
      <c r="K8" s="48">
        <v>0.4</v>
      </c>
      <c r="L8" s="15">
        <f t="shared" si="3"/>
        <v>0.48</v>
      </c>
      <c r="M8" s="15">
        <f t="shared" si="4"/>
        <v>0.54</v>
      </c>
    </row>
    <row r="9">
      <c r="A9" s="50">
        <f t="shared" si="5"/>
        <v>44804</v>
      </c>
      <c r="B9" s="3">
        <v>8.0</v>
      </c>
      <c r="D9" s="3" t="s">
        <v>85</v>
      </c>
      <c r="E9" s="48">
        <v>0.4</v>
      </c>
      <c r="F9" s="48">
        <v>0.6</v>
      </c>
      <c r="G9" s="49">
        <f t="shared" ref="G9:G14" si="7">average(E9:F9)</f>
        <v>0.5</v>
      </c>
      <c r="H9" s="48">
        <f t="shared" ref="H9:H33" si="8">G9*$P$3</f>
        <v>0.6</v>
      </c>
      <c r="I9" s="48">
        <f t="shared" ref="I9:I33" si="9">G9*$Q$3</f>
        <v>0.675</v>
      </c>
      <c r="J9" s="48"/>
      <c r="K9" s="48">
        <v>0.15</v>
      </c>
      <c r="L9" s="15">
        <f t="shared" si="3"/>
        <v>0.18</v>
      </c>
      <c r="M9" s="15">
        <f t="shared" si="4"/>
        <v>0.2025</v>
      </c>
    </row>
    <row r="10">
      <c r="A10" s="50">
        <f t="shared" si="5"/>
        <v>44834</v>
      </c>
      <c r="B10" s="3">
        <v>9.0</v>
      </c>
      <c r="D10" s="3" t="s">
        <v>86</v>
      </c>
      <c r="E10" s="48">
        <v>0.15</v>
      </c>
      <c r="F10" s="48">
        <v>0.25</v>
      </c>
      <c r="G10" s="49">
        <f t="shared" si="7"/>
        <v>0.2</v>
      </c>
      <c r="H10" s="48">
        <f t="shared" si="8"/>
        <v>0.24</v>
      </c>
      <c r="I10" s="48">
        <f t="shared" si="9"/>
        <v>0.27</v>
      </c>
      <c r="J10" s="48"/>
      <c r="K10" s="48">
        <v>0.1</v>
      </c>
      <c r="L10" s="15">
        <f t="shared" si="3"/>
        <v>0.12</v>
      </c>
      <c r="M10" s="15">
        <f t="shared" si="4"/>
        <v>0.135</v>
      </c>
    </row>
    <row r="11">
      <c r="A11" s="50">
        <f t="shared" si="5"/>
        <v>44865</v>
      </c>
      <c r="B11" s="3">
        <v>10.0</v>
      </c>
      <c r="D11" s="3" t="s">
        <v>87</v>
      </c>
      <c r="E11" s="48">
        <v>0.3</v>
      </c>
      <c r="F11" s="48">
        <v>0.5</v>
      </c>
      <c r="G11" s="49">
        <f t="shared" si="7"/>
        <v>0.4</v>
      </c>
      <c r="H11" s="48">
        <f t="shared" si="8"/>
        <v>0.48</v>
      </c>
      <c r="I11" s="48">
        <f t="shared" si="9"/>
        <v>0.54</v>
      </c>
      <c r="J11" s="48"/>
      <c r="K11" s="48">
        <v>0.15</v>
      </c>
      <c r="L11" s="15">
        <f t="shared" si="3"/>
        <v>0.18</v>
      </c>
      <c r="M11" s="15">
        <f t="shared" si="4"/>
        <v>0.2025</v>
      </c>
    </row>
    <row r="12">
      <c r="A12" s="50">
        <f t="shared" si="5"/>
        <v>44895</v>
      </c>
      <c r="B12" s="3">
        <v>11.0</v>
      </c>
      <c r="D12" s="3" t="s">
        <v>88</v>
      </c>
      <c r="E12" s="48">
        <v>0.4</v>
      </c>
      <c r="F12" s="48">
        <v>0.6</v>
      </c>
      <c r="G12" s="49">
        <f t="shared" si="7"/>
        <v>0.5</v>
      </c>
      <c r="H12" s="48">
        <f t="shared" si="8"/>
        <v>0.6</v>
      </c>
      <c r="I12" s="48">
        <f t="shared" si="9"/>
        <v>0.675</v>
      </c>
      <c r="J12" s="48"/>
      <c r="K12" s="48">
        <v>0.1</v>
      </c>
      <c r="L12" s="15">
        <f t="shared" si="3"/>
        <v>0.12</v>
      </c>
      <c r="M12" s="15">
        <f t="shared" si="4"/>
        <v>0.135</v>
      </c>
    </row>
    <row r="13">
      <c r="A13" s="50">
        <f t="shared" si="5"/>
        <v>44926</v>
      </c>
      <c r="B13" s="3">
        <v>12.0</v>
      </c>
      <c r="D13" s="3" t="s">
        <v>89</v>
      </c>
      <c r="E13" s="48">
        <v>0.2</v>
      </c>
      <c r="F13" s="48">
        <v>0.4</v>
      </c>
      <c r="G13" s="49">
        <f t="shared" si="7"/>
        <v>0.3</v>
      </c>
      <c r="H13" s="48">
        <f t="shared" si="8"/>
        <v>0.36</v>
      </c>
      <c r="I13" s="48">
        <f t="shared" si="9"/>
        <v>0.405</v>
      </c>
      <c r="J13" s="48"/>
      <c r="K13" s="48">
        <v>0.4</v>
      </c>
      <c r="L13" s="15">
        <f t="shared" si="3"/>
        <v>0.48</v>
      </c>
      <c r="M13" s="15">
        <f t="shared" si="4"/>
        <v>0.54</v>
      </c>
    </row>
    <row r="14">
      <c r="A14" s="50">
        <f t="shared" si="5"/>
        <v>44957</v>
      </c>
      <c r="B14" s="17">
        <f t="shared" ref="B14:B62" si="10">B2</f>
        <v>1</v>
      </c>
      <c r="D14" s="3" t="s">
        <v>90</v>
      </c>
      <c r="E14" s="48">
        <v>0.2</v>
      </c>
      <c r="F14" s="48">
        <v>0.4</v>
      </c>
      <c r="G14" s="49">
        <f t="shared" si="7"/>
        <v>0.3</v>
      </c>
      <c r="H14" s="48">
        <f t="shared" si="8"/>
        <v>0.36</v>
      </c>
      <c r="I14" s="48">
        <f t="shared" si="9"/>
        <v>0.405</v>
      </c>
      <c r="J14" s="48"/>
      <c r="K14" s="48">
        <v>0.15</v>
      </c>
      <c r="L14" s="15">
        <f t="shared" si="3"/>
        <v>0.18</v>
      </c>
      <c r="M14" s="15">
        <f t="shared" si="4"/>
        <v>0.2025</v>
      </c>
    </row>
    <row r="15">
      <c r="A15" s="50">
        <f t="shared" si="5"/>
        <v>44985</v>
      </c>
      <c r="B15" s="17">
        <f t="shared" si="10"/>
        <v>2</v>
      </c>
      <c r="D15" s="3" t="s">
        <v>91</v>
      </c>
      <c r="E15" s="48">
        <v>0.6</v>
      </c>
      <c r="F15" s="48">
        <v>0.8</v>
      </c>
      <c r="G15" s="49">
        <v>0.6</v>
      </c>
      <c r="H15" s="48">
        <f t="shared" si="8"/>
        <v>0.72</v>
      </c>
      <c r="I15" s="48">
        <f t="shared" si="9"/>
        <v>0.81</v>
      </c>
      <c r="J15" s="48"/>
      <c r="K15" s="48">
        <v>0.3</v>
      </c>
      <c r="L15" s="15">
        <f t="shared" si="3"/>
        <v>0.36</v>
      </c>
      <c r="M15" s="15">
        <f t="shared" si="4"/>
        <v>0.405</v>
      </c>
    </row>
    <row r="16">
      <c r="A16" s="50">
        <f t="shared" si="5"/>
        <v>45016</v>
      </c>
      <c r="B16" s="17">
        <f t="shared" si="10"/>
        <v>3</v>
      </c>
      <c r="D16" s="3" t="s">
        <v>92</v>
      </c>
      <c r="E16" s="48">
        <v>0.3</v>
      </c>
      <c r="F16" s="48">
        <v>0.5</v>
      </c>
      <c r="G16" s="49">
        <f t="shared" ref="G16:G19" si="11">average(E16:F16)</f>
        <v>0.4</v>
      </c>
      <c r="H16" s="48">
        <f t="shared" si="8"/>
        <v>0.48</v>
      </c>
      <c r="I16" s="48">
        <f t="shared" si="9"/>
        <v>0.54</v>
      </c>
      <c r="J16" s="48"/>
      <c r="K16" s="48">
        <v>0.1</v>
      </c>
      <c r="L16" s="15">
        <f t="shared" si="3"/>
        <v>0.12</v>
      </c>
      <c r="M16" s="15">
        <f t="shared" si="4"/>
        <v>0.135</v>
      </c>
    </row>
    <row r="17">
      <c r="A17" s="50">
        <f t="shared" si="5"/>
        <v>45046</v>
      </c>
      <c r="B17" s="17">
        <f t="shared" si="10"/>
        <v>4</v>
      </c>
      <c r="D17" s="3" t="s">
        <v>93</v>
      </c>
      <c r="E17" s="48">
        <v>0.5</v>
      </c>
      <c r="F17" s="48">
        <v>0.7</v>
      </c>
      <c r="G17" s="49">
        <f t="shared" si="11"/>
        <v>0.6</v>
      </c>
      <c r="H17" s="48">
        <f t="shared" si="8"/>
        <v>0.72</v>
      </c>
      <c r="I17" s="48">
        <f t="shared" si="9"/>
        <v>0.81</v>
      </c>
      <c r="J17" s="48"/>
      <c r="K17" s="48">
        <v>0.15</v>
      </c>
      <c r="L17" s="15">
        <f t="shared" si="3"/>
        <v>0.18</v>
      </c>
      <c r="M17" s="15">
        <f t="shared" si="4"/>
        <v>0.2025</v>
      </c>
    </row>
    <row r="18">
      <c r="A18" s="50">
        <f t="shared" si="5"/>
        <v>45077</v>
      </c>
      <c r="B18" s="17">
        <f t="shared" si="10"/>
        <v>5</v>
      </c>
      <c r="D18" s="3" t="s">
        <v>94</v>
      </c>
      <c r="E18" s="48">
        <v>0.3</v>
      </c>
      <c r="F18" s="48">
        <v>0.4</v>
      </c>
      <c r="G18" s="49">
        <f t="shared" si="11"/>
        <v>0.35</v>
      </c>
      <c r="H18" s="48">
        <f t="shared" si="8"/>
        <v>0.42</v>
      </c>
      <c r="I18" s="48">
        <f t="shared" si="9"/>
        <v>0.4725</v>
      </c>
      <c r="J18" s="48"/>
      <c r="K18" s="48">
        <v>0.1</v>
      </c>
      <c r="L18" s="15">
        <f t="shared" si="3"/>
        <v>0.12</v>
      </c>
      <c r="M18" s="15">
        <f t="shared" si="4"/>
        <v>0.135</v>
      </c>
    </row>
    <row r="19">
      <c r="A19" s="50">
        <f t="shared" si="5"/>
        <v>45107</v>
      </c>
      <c r="B19" s="17">
        <f t="shared" si="10"/>
        <v>6</v>
      </c>
      <c r="D19" s="3" t="s">
        <v>95</v>
      </c>
      <c r="E19" s="48">
        <v>0.5</v>
      </c>
      <c r="F19" s="48">
        <v>0.7</v>
      </c>
      <c r="G19" s="49">
        <f t="shared" si="11"/>
        <v>0.6</v>
      </c>
      <c r="H19" s="48">
        <f t="shared" si="8"/>
        <v>0.72</v>
      </c>
      <c r="I19" s="48">
        <f t="shared" si="9"/>
        <v>0.81</v>
      </c>
      <c r="J19" s="48"/>
      <c r="K19" s="48">
        <v>0.2</v>
      </c>
      <c r="L19" s="15">
        <f t="shared" si="3"/>
        <v>0.24</v>
      </c>
      <c r="M19" s="15">
        <f t="shared" si="4"/>
        <v>0.27</v>
      </c>
    </row>
    <row r="20">
      <c r="A20" s="50">
        <f t="shared" si="5"/>
        <v>45138</v>
      </c>
      <c r="B20" s="17">
        <f t="shared" si="10"/>
        <v>7</v>
      </c>
      <c r="D20" s="3" t="s">
        <v>96</v>
      </c>
      <c r="E20" s="48">
        <v>0.6</v>
      </c>
      <c r="F20" s="48">
        <v>0.8</v>
      </c>
      <c r="G20" s="49">
        <f>E20</f>
        <v>0.6</v>
      </c>
      <c r="H20" s="48">
        <f t="shared" si="8"/>
        <v>0.72</v>
      </c>
      <c r="I20" s="48">
        <f t="shared" si="9"/>
        <v>0.81</v>
      </c>
      <c r="J20" s="48"/>
      <c r="K20" s="48">
        <v>0.2</v>
      </c>
      <c r="L20" s="15">
        <f t="shared" si="3"/>
        <v>0.24</v>
      </c>
      <c r="M20" s="15">
        <f t="shared" si="4"/>
        <v>0.27</v>
      </c>
    </row>
    <row r="21">
      <c r="A21" s="50">
        <f t="shared" si="5"/>
        <v>45169</v>
      </c>
      <c r="B21" s="17">
        <f t="shared" si="10"/>
        <v>8</v>
      </c>
      <c r="D21" s="3" t="s">
        <v>97</v>
      </c>
      <c r="E21" s="48">
        <v>0.25</v>
      </c>
      <c r="F21" s="48">
        <v>0.35</v>
      </c>
      <c r="G21" s="49">
        <f t="shared" ref="G21:G22" si="12">average(E21:F21)</f>
        <v>0.3</v>
      </c>
      <c r="H21" s="48">
        <f t="shared" si="8"/>
        <v>0.36</v>
      </c>
      <c r="I21" s="48">
        <f t="shared" si="9"/>
        <v>0.405</v>
      </c>
      <c r="J21" s="48"/>
      <c r="K21" s="48">
        <v>0.1</v>
      </c>
      <c r="L21" s="15">
        <f t="shared" si="3"/>
        <v>0.12</v>
      </c>
      <c r="M21" s="15">
        <f t="shared" si="4"/>
        <v>0.135</v>
      </c>
    </row>
    <row r="22">
      <c r="A22" s="50">
        <f t="shared" si="5"/>
        <v>45199</v>
      </c>
      <c r="B22" s="17">
        <f t="shared" si="10"/>
        <v>9</v>
      </c>
      <c r="D22" s="3" t="s">
        <v>98</v>
      </c>
      <c r="E22" s="48">
        <v>0.3</v>
      </c>
      <c r="F22" s="48">
        <v>0.5</v>
      </c>
      <c r="G22" s="49">
        <f t="shared" si="12"/>
        <v>0.4</v>
      </c>
      <c r="H22" s="48">
        <f t="shared" si="8"/>
        <v>0.48</v>
      </c>
      <c r="I22" s="48">
        <f t="shared" si="9"/>
        <v>0.54</v>
      </c>
      <c r="J22" s="48"/>
      <c r="K22" s="48">
        <v>0.15</v>
      </c>
      <c r="L22" s="15">
        <f t="shared" si="3"/>
        <v>0.18</v>
      </c>
      <c r="M22" s="15">
        <f t="shared" si="4"/>
        <v>0.2025</v>
      </c>
    </row>
    <row r="23">
      <c r="A23" s="50">
        <f t="shared" si="5"/>
        <v>45230</v>
      </c>
      <c r="B23" s="17">
        <f t="shared" si="10"/>
        <v>10</v>
      </c>
      <c r="D23" s="3" t="s">
        <v>99</v>
      </c>
      <c r="E23" s="48">
        <v>0.7</v>
      </c>
      <c r="F23" s="48">
        <v>0.9</v>
      </c>
      <c r="G23" s="49">
        <f>E23</f>
        <v>0.7</v>
      </c>
      <c r="H23" s="48">
        <f t="shared" si="8"/>
        <v>0.84</v>
      </c>
      <c r="I23" s="48">
        <f t="shared" si="9"/>
        <v>0.945</v>
      </c>
      <c r="J23" s="48"/>
      <c r="K23" s="48">
        <v>0.5</v>
      </c>
      <c r="L23" s="15">
        <f t="shared" si="3"/>
        <v>0.6</v>
      </c>
      <c r="M23" s="15">
        <f t="shared" si="4"/>
        <v>0.675</v>
      </c>
    </row>
    <row r="24">
      <c r="A24" s="50">
        <f t="shared" si="5"/>
        <v>45260</v>
      </c>
      <c r="B24" s="17">
        <f t="shared" si="10"/>
        <v>11</v>
      </c>
      <c r="D24" s="3" t="s">
        <v>100</v>
      </c>
      <c r="E24" s="48">
        <v>0.5</v>
      </c>
      <c r="F24" s="48">
        <v>0.7</v>
      </c>
      <c r="G24" s="49">
        <f>average(E24:F24)</f>
        <v>0.6</v>
      </c>
      <c r="H24" s="48">
        <f t="shared" si="8"/>
        <v>0.72</v>
      </c>
      <c r="I24" s="48">
        <f t="shared" si="9"/>
        <v>0.81</v>
      </c>
      <c r="J24" s="48"/>
      <c r="K24" s="48">
        <v>0.25</v>
      </c>
      <c r="L24" s="15">
        <f t="shared" si="3"/>
        <v>0.3</v>
      </c>
      <c r="M24" s="15">
        <f t="shared" si="4"/>
        <v>0.3375</v>
      </c>
    </row>
    <row r="25">
      <c r="A25" s="50">
        <f t="shared" si="5"/>
        <v>45291</v>
      </c>
      <c r="B25" s="17">
        <f t="shared" si="10"/>
        <v>12</v>
      </c>
      <c r="D25" s="3" t="s">
        <v>101</v>
      </c>
      <c r="E25" s="48">
        <v>0.6</v>
      </c>
      <c r="F25" s="48">
        <v>0.8</v>
      </c>
      <c r="G25" s="49">
        <f>E25</f>
        <v>0.6</v>
      </c>
      <c r="H25" s="48">
        <f t="shared" si="8"/>
        <v>0.72</v>
      </c>
      <c r="I25" s="48">
        <f t="shared" si="9"/>
        <v>0.81</v>
      </c>
      <c r="J25" s="48"/>
      <c r="K25" s="48">
        <v>0.3</v>
      </c>
      <c r="L25" s="15">
        <f t="shared" si="3"/>
        <v>0.36</v>
      </c>
      <c r="M25" s="15">
        <f t="shared" si="4"/>
        <v>0.405</v>
      </c>
    </row>
    <row r="26">
      <c r="A26" s="50">
        <f t="shared" si="5"/>
        <v>45322</v>
      </c>
      <c r="B26" s="17">
        <f t="shared" si="10"/>
        <v>1</v>
      </c>
      <c r="D26" s="3" t="s">
        <v>102</v>
      </c>
      <c r="E26" s="48">
        <v>0.5</v>
      </c>
      <c r="F26" s="48">
        <v>0.7</v>
      </c>
      <c r="G26" s="49">
        <f t="shared" ref="G26:G27" si="13">average(E26:F26)</f>
        <v>0.6</v>
      </c>
      <c r="H26" s="48">
        <f t="shared" si="8"/>
        <v>0.72</v>
      </c>
      <c r="I26" s="48">
        <f t="shared" si="9"/>
        <v>0.81</v>
      </c>
      <c r="J26" s="48"/>
      <c r="K26" s="48">
        <v>0.3</v>
      </c>
      <c r="L26" s="15">
        <f t="shared" si="3"/>
        <v>0.36</v>
      </c>
      <c r="M26" s="15">
        <f t="shared" si="4"/>
        <v>0.405</v>
      </c>
    </row>
    <row r="27">
      <c r="A27" s="50">
        <f t="shared" si="5"/>
        <v>45351</v>
      </c>
      <c r="B27" s="17">
        <f t="shared" si="10"/>
        <v>2</v>
      </c>
      <c r="D27" s="3" t="s">
        <v>103</v>
      </c>
      <c r="E27" s="48">
        <v>0.25</v>
      </c>
      <c r="F27" s="48">
        <v>0.35</v>
      </c>
      <c r="G27" s="49">
        <f t="shared" si="13"/>
        <v>0.3</v>
      </c>
      <c r="H27" s="48">
        <f t="shared" si="8"/>
        <v>0.36</v>
      </c>
      <c r="I27" s="48">
        <f t="shared" si="9"/>
        <v>0.405</v>
      </c>
      <c r="J27" s="48"/>
      <c r="K27" s="48">
        <v>0.05</v>
      </c>
      <c r="L27" s="15">
        <f t="shared" si="3"/>
        <v>0.06</v>
      </c>
      <c r="M27" s="15">
        <f t="shared" si="4"/>
        <v>0.0675</v>
      </c>
    </row>
    <row r="28">
      <c r="A28" s="50">
        <f t="shared" si="5"/>
        <v>45382</v>
      </c>
      <c r="B28" s="17">
        <f t="shared" si="10"/>
        <v>3</v>
      </c>
      <c r="D28" s="3" t="s">
        <v>104</v>
      </c>
      <c r="E28" s="48">
        <v>0.7</v>
      </c>
      <c r="F28" s="48">
        <v>0.9</v>
      </c>
      <c r="G28" s="49">
        <f>E28</f>
        <v>0.7</v>
      </c>
      <c r="H28" s="48">
        <f t="shared" si="8"/>
        <v>0.84</v>
      </c>
      <c r="I28" s="48">
        <f t="shared" si="9"/>
        <v>0.945</v>
      </c>
      <c r="J28" s="48"/>
      <c r="K28" s="48">
        <v>0.25</v>
      </c>
      <c r="L28" s="15">
        <f t="shared" si="3"/>
        <v>0.3</v>
      </c>
      <c r="M28" s="15">
        <f t="shared" si="4"/>
        <v>0.3375</v>
      </c>
    </row>
    <row r="29">
      <c r="A29" s="50">
        <f t="shared" si="5"/>
        <v>45412</v>
      </c>
      <c r="B29" s="17">
        <f t="shared" si="10"/>
        <v>4</v>
      </c>
      <c r="D29" s="3" t="s">
        <v>105</v>
      </c>
      <c r="E29" s="48">
        <v>0.5</v>
      </c>
      <c r="F29" s="48">
        <v>0.7</v>
      </c>
      <c r="G29" s="49">
        <f t="shared" ref="G29:G31" si="14">average(E29:F29)</f>
        <v>0.6</v>
      </c>
      <c r="H29" s="48">
        <f t="shared" si="8"/>
        <v>0.72</v>
      </c>
      <c r="I29" s="48">
        <f t="shared" si="9"/>
        <v>0.81</v>
      </c>
      <c r="J29" s="48"/>
      <c r="K29" s="48">
        <v>0.35</v>
      </c>
      <c r="L29" s="15">
        <f t="shared" si="3"/>
        <v>0.42</v>
      </c>
      <c r="M29" s="15">
        <f t="shared" si="4"/>
        <v>0.4725</v>
      </c>
    </row>
    <row r="30">
      <c r="A30" s="50">
        <f t="shared" si="5"/>
        <v>45443</v>
      </c>
      <c r="B30" s="17">
        <f t="shared" si="10"/>
        <v>5</v>
      </c>
      <c r="D30" s="3" t="s">
        <v>106</v>
      </c>
      <c r="E30" s="48">
        <v>0.1</v>
      </c>
      <c r="F30" s="48">
        <v>0.2</v>
      </c>
      <c r="G30" s="49">
        <f t="shared" si="14"/>
        <v>0.15</v>
      </c>
      <c r="H30" s="48">
        <f t="shared" si="8"/>
        <v>0.18</v>
      </c>
      <c r="I30" s="48">
        <f t="shared" si="9"/>
        <v>0.2025</v>
      </c>
      <c r="J30" s="48"/>
      <c r="K30" s="48">
        <v>0.1</v>
      </c>
      <c r="L30" s="15">
        <f t="shared" si="3"/>
        <v>0.12</v>
      </c>
      <c r="M30" s="15">
        <f t="shared" si="4"/>
        <v>0.135</v>
      </c>
    </row>
    <row r="31">
      <c r="A31" s="50">
        <f t="shared" si="5"/>
        <v>45473</v>
      </c>
      <c r="B31" s="17">
        <f t="shared" si="10"/>
        <v>6</v>
      </c>
      <c r="D31" s="3" t="s">
        <v>107</v>
      </c>
      <c r="E31" s="48">
        <v>0.4</v>
      </c>
      <c r="F31" s="48">
        <v>0.6</v>
      </c>
      <c r="G31" s="49">
        <f t="shared" si="14"/>
        <v>0.5</v>
      </c>
      <c r="H31" s="48">
        <f t="shared" si="8"/>
        <v>0.6</v>
      </c>
      <c r="I31" s="48">
        <f t="shared" si="9"/>
        <v>0.675</v>
      </c>
      <c r="J31" s="48"/>
      <c r="K31" s="48">
        <v>0.25</v>
      </c>
      <c r="L31" s="15">
        <f t="shared" si="3"/>
        <v>0.3</v>
      </c>
      <c r="M31" s="15">
        <f t="shared" si="4"/>
        <v>0.3375</v>
      </c>
    </row>
    <row r="32">
      <c r="A32" s="50">
        <f t="shared" si="5"/>
        <v>45504</v>
      </c>
      <c r="B32" s="17">
        <f t="shared" si="10"/>
        <v>7</v>
      </c>
      <c r="D32" s="3" t="s">
        <v>108</v>
      </c>
      <c r="E32" s="51">
        <v>0.6</v>
      </c>
      <c r="F32" s="51">
        <v>0.8</v>
      </c>
      <c r="G32" s="49">
        <f>E32</f>
        <v>0.6</v>
      </c>
      <c r="H32" s="48">
        <f t="shared" si="8"/>
        <v>0.72</v>
      </c>
      <c r="I32" s="48">
        <f t="shared" si="9"/>
        <v>0.81</v>
      </c>
      <c r="K32" s="48">
        <v>0.35</v>
      </c>
      <c r="L32" s="15">
        <f t="shared" si="3"/>
        <v>0.42</v>
      </c>
      <c r="M32" s="15">
        <f t="shared" si="4"/>
        <v>0.4725</v>
      </c>
    </row>
    <row r="33">
      <c r="A33" s="50">
        <f t="shared" si="5"/>
        <v>45535</v>
      </c>
      <c r="B33" s="17">
        <f t="shared" si="10"/>
        <v>8</v>
      </c>
      <c r="D33" s="3" t="s">
        <v>109</v>
      </c>
      <c r="E33" s="51">
        <v>0.1</v>
      </c>
      <c r="F33" s="51">
        <v>0.2</v>
      </c>
      <c r="G33" s="49">
        <f>average(E33:F33)</f>
        <v>0.15</v>
      </c>
      <c r="H33" s="48">
        <f t="shared" si="8"/>
        <v>0.18</v>
      </c>
      <c r="I33" s="48">
        <f t="shared" si="9"/>
        <v>0.2025</v>
      </c>
      <c r="K33" s="48">
        <v>0.05</v>
      </c>
      <c r="L33" s="15">
        <f t="shared" si="3"/>
        <v>0.06</v>
      </c>
      <c r="M33" s="15">
        <f t="shared" si="4"/>
        <v>0.0675</v>
      </c>
    </row>
    <row r="34">
      <c r="A34" s="50">
        <f t="shared" si="5"/>
        <v>45565</v>
      </c>
      <c r="B34" s="17">
        <f t="shared" si="10"/>
        <v>9</v>
      </c>
    </row>
    <row r="35">
      <c r="A35" s="50">
        <f t="shared" si="5"/>
        <v>45596</v>
      </c>
      <c r="B35" s="17">
        <f t="shared" si="10"/>
        <v>10</v>
      </c>
    </row>
    <row r="36">
      <c r="A36" s="50">
        <f t="shared" si="5"/>
        <v>45626</v>
      </c>
      <c r="B36" s="17">
        <f t="shared" si="10"/>
        <v>11</v>
      </c>
    </row>
    <row r="37">
      <c r="A37" s="50">
        <f t="shared" si="5"/>
        <v>45657</v>
      </c>
      <c r="B37" s="17">
        <f t="shared" si="10"/>
        <v>12</v>
      </c>
    </row>
    <row r="38">
      <c r="A38" s="50">
        <f t="shared" si="5"/>
        <v>45688</v>
      </c>
      <c r="B38" s="17">
        <f t="shared" si="10"/>
        <v>1</v>
      </c>
    </row>
    <row r="39">
      <c r="A39" s="50">
        <f t="shared" si="5"/>
        <v>45716</v>
      </c>
      <c r="B39" s="17">
        <f t="shared" si="10"/>
        <v>2</v>
      </c>
    </row>
    <row r="40">
      <c r="A40" s="50">
        <f t="shared" si="5"/>
        <v>45747</v>
      </c>
      <c r="B40" s="17">
        <f t="shared" si="10"/>
        <v>3</v>
      </c>
    </row>
    <row r="41">
      <c r="A41" s="50">
        <f t="shared" si="5"/>
        <v>45777</v>
      </c>
      <c r="B41" s="17">
        <f t="shared" si="10"/>
        <v>4</v>
      </c>
    </row>
    <row r="42">
      <c r="A42" s="50">
        <f t="shared" si="5"/>
        <v>45808</v>
      </c>
      <c r="B42" s="17">
        <f t="shared" si="10"/>
        <v>5</v>
      </c>
    </row>
    <row r="43">
      <c r="A43" s="50">
        <f t="shared" si="5"/>
        <v>45838</v>
      </c>
      <c r="B43" s="17">
        <f t="shared" si="10"/>
        <v>6</v>
      </c>
    </row>
    <row r="44">
      <c r="A44" s="50">
        <f t="shared" si="5"/>
        <v>45869</v>
      </c>
      <c r="B44" s="17">
        <f t="shared" si="10"/>
        <v>7</v>
      </c>
    </row>
    <row r="45">
      <c r="A45" s="50">
        <f t="shared" si="5"/>
        <v>45900</v>
      </c>
      <c r="B45" s="17">
        <f t="shared" si="10"/>
        <v>8</v>
      </c>
    </row>
    <row r="46">
      <c r="A46" s="50">
        <f t="shared" si="5"/>
        <v>45930</v>
      </c>
      <c r="B46" s="17">
        <f t="shared" si="10"/>
        <v>9</v>
      </c>
    </row>
    <row r="47">
      <c r="A47" s="50">
        <f t="shared" si="5"/>
        <v>45961</v>
      </c>
      <c r="B47" s="17">
        <f t="shared" si="10"/>
        <v>10</v>
      </c>
    </row>
    <row r="48">
      <c r="A48" s="50">
        <f t="shared" si="5"/>
        <v>45991</v>
      </c>
      <c r="B48" s="17">
        <f t="shared" si="10"/>
        <v>11</v>
      </c>
    </row>
    <row r="49">
      <c r="A49" s="50">
        <f t="shared" si="5"/>
        <v>46022</v>
      </c>
      <c r="B49" s="17">
        <f t="shared" si="10"/>
        <v>12</v>
      </c>
    </row>
    <row r="50">
      <c r="A50" s="50">
        <f t="shared" si="5"/>
        <v>46053</v>
      </c>
      <c r="B50" s="17">
        <f t="shared" si="10"/>
        <v>1</v>
      </c>
    </row>
    <row r="51">
      <c r="A51" s="50">
        <f t="shared" si="5"/>
        <v>46081</v>
      </c>
      <c r="B51" s="17">
        <f t="shared" si="10"/>
        <v>2</v>
      </c>
    </row>
    <row r="52">
      <c r="A52" s="50">
        <f t="shared" si="5"/>
        <v>46112</v>
      </c>
      <c r="B52" s="17">
        <f t="shared" si="10"/>
        <v>3</v>
      </c>
    </row>
    <row r="53">
      <c r="A53" s="50">
        <f t="shared" si="5"/>
        <v>46142</v>
      </c>
      <c r="B53" s="17">
        <f t="shared" si="10"/>
        <v>4</v>
      </c>
    </row>
    <row r="54">
      <c r="A54" s="50">
        <f t="shared" si="5"/>
        <v>46173</v>
      </c>
      <c r="B54" s="17">
        <f t="shared" si="10"/>
        <v>5</v>
      </c>
    </row>
    <row r="55">
      <c r="A55" s="50">
        <f t="shared" si="5"/>
        <v>46203</v>
      </c>
      <c r="B55" s="17">
        <f t="shared" si="10"/>
        <v>6</v>
      </c>
    </row>
    <row r="56">
      <c r="A56" s="50">
        <f t="shared" si="5"/>
        <v>46234</v>
      </c>
      <c r="B56" s="17">
        <f t="shared" si="10"/>
        <v>7</v>
      </c>
    </row>
    <row r="57">
      <c r="A57" s="50">
        <f t="shared" si="5"/>
        <v>46265</v>
      </c>
      <c r="B57" s="17">
        <f t="shared" si="10"/>
        <v>8</v>
      </c>
    </row>
    <row r="58">
      <c r="A58" s="50">
        <f t="shared" si="5"/>
        <v>46295</v>
      </c>
      <c r="B58" s="17">
        <f t="shared" si="10"/>
        <v>9</v>
      </c>
    </row>
    <row r="59">
      <c r="A59" s="50">
        <f t="shared" si="5"/>
        <v>46326</v>
      </c>
      <c r="B59" s="17">
        <f t="shared" si="10"/>
        <v>10</v>
      </c>
    </row>
    <row r="60">
      <c r="A60" s="50">
        <f t="shared" si="5"/>
        <v>46356</v>
      </c>
      <c r="B60" s="17">
        <f t="shared" si="10"/>
        <v>11</v>
      </c>
    </row>
    <row r="61">
      <c r="A61" s="50">
        <f t="shared" si="5"/>
        <v>46387</v>
      </c>
      <c r="B61" s="17">
        <f t="shared" si="10"/>
        <v>12</v>
      </c>
    </row>
    <row r="62">
      <c r="A62" s="50">
        <f t="shared" si="5"/>
        <v>46418</v>
      </c>
      <c r="B62" s="17">
        <f t="shared" si="10"/>
        <v>1</v>
      </c>
    </row>
  </sheetData>
  <conditionalFormatting sqref="H2:I33">
    <cfRule type="cellIs" dxfId="0" priority="1" operator="greaterThan">
      <formula>1</formula>
    </cfRule>
  </conditionalFormatting>
  <drawing r:id="rId1"/>
</worksheet>
</file>